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nwender\Nextcloud\02 Geschäftsstelle intern\01 GS-Leitung\Vorlagen\Dokumente Homepage\"/>
    </mc:Choice>
  </mc:AlternateContent>
  <xr:revisionPtr revIDLastSave="0" documentId="13_ncr:1_{5FC28989-0BF2-4AE0-B32E-3966491193B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usfüllerläuterung" sheetId="2" r:id="rId1"/>
    <sheet name="Richterbuch 2025 IGP etc." sheetId="1" r:id="rId2"/>
  </sheets>
  <definedNames>
    <definedName name="_xlnm.Print_Area" localSheetId="1">'Richterbuch 2025 IGP etc.'!$A$1:$M$125</definedName>
  </definedNames>
  <calcPr calcId="181029" concurrentManualCount="8"/>
</workbook>
</file>

<file path=xl/calcChain.xml><?xml version="1.0" encoding="utf-8"?>
<calcChain xmlns="http://schemas.openxmlformats.org/spreadsheetml/2006/main">
  <c r="C60" i="1" l="1"/>
  <c r="C56" i="1" l="1"/>
  <c r="C48" i="1"/>
  <c r="C40" i="1"/>
  <c r="C36" i="1"/>
  <c r="C32" i="1"/>
  <c r="A60" i="1"/>
  <c r="A56" i="1"/>
  <c r="A52" i="1"/>
  <c r="A48" i="1"/>
  <c r="A44" i="1"/>
  <c r="A40" i="1"/>
  <c r="A36" i="1"/>
  <c r="A32" i="1"/>
  <c r="K1" i="1"/>
  <c r="C68" i="1" l="1"/>
  <c r="A68" i="1"/>
  <c r="A64" i="1"/>
  <c r="E82" i="1" l="1"/>
  <c r="K82" i="1"/>
  <c r="L79" i="1"/>
  <c r="H79" i="1"/>
  <c r="C79" i="1"/>
  <c r="M76" i="1"/>
  <c r="C76" i="1"/>
  <c r="M74" i="1"/>
  <c r="K74" i="1"/>
  <c r="I74" i="1"/>
  <c r="C74" i="1"/>
  <c r="C52" i="1"/>
  <c r="A103" i="1" l="1"/>
  <c r="C103" i="1"/>
  <c r="A91" i="1"/>
  <c r="C95" i="1"/>
  <c r="C99" i="1"/>
  <c r="A107" i="1"/>
  <c r="C111" i="1"/>
  <c r="C87" i="1"/>
  <c r="C115" i="1"/>
  <c r="C91" i="1"/>
  <c r="C107" i="1"/>
  <c r="A95" i="1"/>
  <c r="A111" i="1"/>
  <c r="A99" i="1"/>
  <c r="A115" i="1"/>
  <c r="A87" i="1"/>
  <c r="C64" i="1"/>
  <c r="C44" i="1"/>
</calcChain>
</file>

<file path=xl/sharedStrings.xml><?xml version="1.0" encoding="utf-8"?>
<sst xmlns="http://schemas.openxmlformats.org/spreadsheetml/2006/main" count="83" uniqueCount="66">
  <si>
    <t>IBGH 1</t>
  </si>
  <si>
    <t>IBGH 2</t>
  </si>
  <si>
    <t>IBGH 3</t>
  </si>
  <si>
    <t>IGP 1</t>
  </si>
  <si>
    <t>IGP 2</t>
  </si>
  <si>
    <t>IGP 3</t>
  </si>
  <si>
    <t>GPr 1</t>
  </si>
  <si>
    <t>GPr 2</t>
  </si>
  <si>
    <t>GPr 3</t>
  </si>
  <si>
    <t>SPr 1</t>
  </si>
  <si>
    <t>SPr 2</t>
  </si>
  <si>
    <t>SPr 3</t>
  </si>
  <si>
    <t>Nr.:</t>
  </si>
  <si>
    <t>Prüfungsstufe</t>
  </si>
  <si>
    <t>Mindestalter
in Monaten</t>
  </si>
  <si>
    <t>R / H</t>
  </si>
  <si>
    <t>Rüde</t>
  </si>
  <si>
    <t>Hündin</t>
  </si>
  <si>
    <t>Hund:</t>
  </si>
  <si>
    <t>ZBNr:</t>
  </si>
  <si>
    <t>Wurftag:</t>
  </si>
  <si>
    <t>Eigentümer:</t>
  </si>
  <si>
    <t>Hundeführer: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</si>
  <si>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</si>
  <si>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</si>
  <si>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</si>
  <si>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</si>
  <si>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</si>
  <si>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</si>
  <si>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</si>
  <si>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</si>
  <si>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Rasse:</t>
  </si>
  <si>
    <t>ChipNr:</t>
  </si>
  <si>
    <t>UPr 1</t>
  </si>
  <si>
    <t>UPr 2</t>
  </si>
  <si>
    <t>UPr 3</t>
  </si>
  <si>
    <t>Mindestalter 
in Monaten</t>
  </si>
  <si>
    <t>ZBNr.:</t>
  </si>
  <si>
    <t>Abteilung C</t>
  </si>
  <si>
    <t>Gesamtpunktabzug</t>
  </si>
  <si>
    <t>TSB</t>
  </si>
  <si>
    <t>a</t>
  </si>
  <si>
    <t>vh</t>
  </si>
  <si>
    <t>ng</t>
  </si>
  <si>
    <t>erreichte Wertnote</t>
  </si>
  <si>
    <t>erreichte Punktzahl</t>
  </si>
  <si>
    <t>Gesamt-
ergebnis</t>
  </si>
  <si>
    <t>Abteilung A</t>
  </si>
  <si>
    <t>Gesamt</t>
  </si>
  <si>
    <t>Ausbildungskennzeichen</t>
  </si>
  <si>
    <t>Gesamtwertnote</t>
  </si>
  <si>
    <t>Copyright © Meuser
Freigegeben zur Verwendung durch
Boxer Klub e.V. Sitz München</t>
  </si>
  <si>
    <t xml:space="preserve">©Meuser2019 
Boxer-Klub e.V.
Sitz München </t>
  </si>
  <si>
    <t>Anleitung</t>
  </si>
  <si>
    <t>Es können beide Blätter ausgedruckt werden oder nur eins davon, je nachdem, was benötigt wird.</t>
  </si>
  <si>
    <t>Änderungswünsche bitte an LAO.</t>
  </si>
  <si>
    <t>© Karl Heinz Meuser 2019</t>
  </si>
  <si>
    <t>Die zu den Prüfungsstufen gehörenden Übungsbezeichnungen und Punktzahlen erscheinen jetzt automatisch, sobald die Prüfungsart eingegeben ist.</t>
  </si>
  <si>
    <r>
      <t xml:space="preserve">Die Abteilungen B und C sind </t>
    </r>
    <r>
      <rPr>
        <b/>
        <sz val="16"/>
        <rFont val="Arial Narrow"/>
        <family val="2"/>
      </rPr>
      <t>jeweils</t>
    </r>
    <r>
      <rPr>
        <sz val="16"/>
        <rFont val="Arial Narrow"/>
        <family val="2"/>
      </rPr>
      <t xml:space="preserve"> auf einem Blatt DIN A4. So werden sie auch ausgedruckt.</t>
    </r>
  </si>
  <si>
    <r>
      <t xml:space="preserve">Es sind nur Eingaben auf dem Blatt </t>
    </r>
    <r>
      <rPr>
        <b/>
        <i/>
        <sz val="16"/>
        <rFont val="Arial Narrow"/>
        <family val="2"/>
      </rPr>
      <t>Abteilung B</t>
    </r>
    <r>
      <rPr>
        <i/>
        <sz val="16"/>
        <rFont val="Arial Narrow"/>
        <family val="2"/>
      </rPr>
      <t xml:space="preserve"> möglich und erforderlich.</t>
    </r>
    <r>
      <rPr>
        <sz val="16"/>
        <rFont val="Arial Narrow"/>
        <family val="2"/>
      </rPr>
      <t xml:space="preserve"> Diese Daten werden dann automatisch in das Blatt für</t>
    </r>
    <r>
      <rPr>
        <b/>
        <sz val="16"/>
        <rFont val="Arial Narrow"/>
        <family val="2"/>
      </rPr>
      <t xml:space="preserve"> </t>
    </r>
    <r>
      <rPr>
        <b/>
        <i/>
        <sz val="16"/>
        <rFont val="Arial Narrow"/>
        <family val="2"/>
      </rPr>
      <t>Abteilung C</t>
    </r>
    <r>
      <rPr>
        <sz val="16"/>
        <rFont val="Arial Narrow"/>
        <family val="2"/>
      </rPr>
      <t xml:space="preserve"> übernommen.</t>
    </r>
  </si>
  <si>
    <r>
      <rPr>
        <b/>
        <sz val="16"/>
        <rFont val="Arial Narrow"/>
        <family val="2"/>
      </rPr>
      <t>Prüfungsstufe</t>
    </r>
    <r>
      <rPr>
        <sz val="16"/>
        <rFont val="Arial Narrow"/>
        <family val="2"/>
      </rPr>
      <t xml:space="preserve"> und </t>
    </r>
    <r>
      <rPr>
        <b/>
        <sz val="16"/>
        <rFont val="Arial Narrow"/>
        <family val="2"/>
      </rPr>
      <t>Geschlecht</t>
    </r>
    <r>
      <rPr>
        <sz val="16"/>
        <rFont val="Arial Narrow"/>
        <family val="2"/>
      </rPr>
      <t xml:space="preserve"> des Hundes bitte mit Dropdown auswählen. (Ins Feld klicken. Rechts vom Feld erscheint ein Pfeil, draufklicken, gewünschte Prüfungsart durch Anklicken auswählen).</t>
    </r>
  </si>
  <si>
    <t>Motivation:</t>
  </si>
  <si>
    <t>Ausdruck/Selbstsicherheit:</t>
  </si>
  <si>
    <t>Konzentration/Aufmerksamkeit:</t>
  </si>
  <si>
    <t>Technik/Position:</t>
  </si>
  <si>
    <t>Richterbuch 2025
Bearbeitungsstand: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</si>
</sst>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Arial"/>
      <family val="2"/>
    </font>
    <font>
      <sz val="16"/>
      <color theme="1"/>
      <name val="Arial Narrow"/>
      <family val="2"/>
    </font>
    <font>
      <sz val="20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 Narrow"/>
      <family val="2"/>
    </font>
    <font>
      <i/>
      <sz val="14"/>
      <color theme="1"/>
      <name val="Arial"/>
      <family val="2"/>
    </font>
    <font>
      <sz val="14"/>
      <color theme="1"/>
      <name val="Arial Narrow"/>
      <family val="2"/>
    </font>
    <font>
      <sz val="5"/>
      <color theme="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i/>
      <sz val="16"/>
      <name val="Arial Narrow"/>
      <family val="2"/>
    </font>
    <font>
      <sz val="14"/>
      <name val="Arial"/>
      <family val="2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15" xfId="0" applyBorder="1"/>
    <xf numFmtId="0" fontId="0" fillId="0" borderId="21" xfId="0" applyBorder="1"/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5" xfId="0" applyBorder="1"/>
    <xf numFmtId="0" fontId="4" fillId="0" borderId="24" xfId="0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0" borderId="0" xfId="0" applyFont="1"/>
    <xf numFmtId="0" fontId="19" fillId="0" borderId="0" xfId="0" applyFont="1"/>
    <xf numFmtId="0" fontId="2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right" vertical="center"/>
    </xf>
    <xf numFmtId="1" fontId="4" fillId="0" borderId="3" xfId="0" applyNumberFormat="1" applyFont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1" fontId="4" fillId="0" borderId="6" xfId="0" applyNumberFormat="1" applyFont="1" applyBorder="1" applyAlignment="1" applyProtection="1">
      <alignment horizontal="center" vertical="center" shrinkToFit="1"/>
      <protection locked="0"/>
    </xf>
    <xf numFmtId="1" fontId="4" fillId="0" borderId="7" xfId="0" applyNumberFormat="1" applyFont="1" applyBorder="1" applyAlignment="1" applyProtection="1">
      <alignment horizontal="center" vertical="center" shrinkToFit="1"/>
      <protection locked="0"/>
    </xf>
    <xf numFmtId="1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 shrinkToFit="1"/>
    </xf>
    <xf numFmtId="14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/>
    </xf>
    <xf numFmtId="0" fontId="24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1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1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4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49530</xdr:rowOff>
    </xdr:from>
    <xdr:to>
      <xdr:col>1</xdr:col>
      <xdr:colOff>594126</xdr:colOff>
      <xdr:row>25</xdr:row>
      <xdr:rowOff>154304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49530"/>
          <a:ext cx="1516146" cy="854773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57150</xdr:rowOff>
    </xdr:from>
    <xdr:to>
      <xdr:col>1</xdr:col>
      <xdr:colOff>597936</xdr:colOff>
      <xdr:row>82</xdr:row>
      <xdr:rowOff>161924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821150"/>
          <a:ext cx="1579011" cy="1695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32"/>
  <sheetViews>
    <sheetView workbookViewId="0">
      <selection activeCell="A7" sqref="A7"/>
    </sheetView>
  </sheetViews>
  <sheetFormatPr baseColWidth="10" defaultRowHeight="17.399999999999999" x14ac:dyDescent="0.3"/>
  <cols>
    <col min="1" max="1" width="124.61328125" bestFit="1" customWidth="1"/>
    <col min="257" max="257" width="124.61328125" bestFit="1" customWidth="1"/>
    <col min="513" max="513" width="124.61328125" bestFit="1" customWidth="1"/>
    <col min="769" max="769" width="124.61328125" bestFit="1" customWidth="1"/>
    <col min="1025" max="1025" width="124.61328125" bestFit="1" customWidth="1"/>
    <col min="1281" max="1281" width="124.61328125" bestFit="1" customWidth="1"/>
    <col min="1537" max="1537" width="124.61328125" bestFit="1" customWidth="1"/>
    <col min="1793" max="1793" width="124.61328125" bestFit="1" customWidth="1"/>
    <col min="2049" max="2049" width="124.61328125" bestFit="1" customWidth="1"/>
    <col min="2305" max="2305" width="124.61328125" bestFit="1" customWidth="1"/>
    <col min="2561" max="2561" width="124.61328125" bestFit="1" customWidth="1"/>
    <col min="2817" max="2817" width="124.61328125" bestFit="1" customWidth="1"/>
    <col min="3073" max="3073" width="124.61328125" bestFit="1" customWidth="1"/>
    <col min="3329" max="3329" width="124.61328125" bestFit="1" customWidth="1"/>
    <col min="3585" max="3585" width="124.61328125" bestFit="1" customWidth="1"/>
    <col min="3841" max="3841" width="124.61328125" bestFit="1" customWidth="1"/>
    <col min="4097" max="4097" width="124.61328125" bestFit="1" customWidth="1"/>
    <col min="4353" max="4353" width="124.61328125" bestFit="1" customWidth="1"/>
    <col min="4609" max="4609" width="124.61328125" bestFit="1" customWidth="1"/>
    <col min="4865" max="4865" width="124.61328125" bestFit="1" customWidth="1"/>
    <col min="5121" max="5121" width="124.61328125" bestFit="1" customWidth="1"/>
    <col min="5377" max="5377" width="124.61328125" bestFit="1" customWidth="1"/>
    <col min="5633" max="5633" width="124.61328125" bestFit="1" customWidth="1"/>
    <col min="5889" max="5889" width="124.61328125" bestFit="1" customWidth="1"/>
    <col min="6145" max="6145" width="124.61328125" bestFit="1" customWidth="1"/>
    <col min="6401" max="6401" width="124.61328125" bestFit="1" customWidth="1"/>
    <col min="6657" max="6657" width="124.61328125" bestFit="1" customWidth="1"/>
    <col min="6913" max="6913" width="124.61328125" bestFit="1" customWidth="1"/>
    <col min="7169" max="7169" width="124.61328125" bestFit="1" customWidth="1"/>
    <col min="7425" max="7425" width="124.61328125" bestFit="1" customWidth="1"/>
    <col min="7681" max="7681" width="124.61328125" bestFit="1" customWidth="1"/>
    <col min="7937" max="7937" width="124.61328125" bestFit="1" customWidth="1"/>
    <col min="8193" max="8193" width="124.61328125" bestFit="1" customWidth="1"/>
    <col min="8449" max="8449" width="124.61328125" bestFit="1" customWidth="1"/>
    <col min="8705" max="8705" width="124.61328125" bestFit="1" customWidth="1"/>
    <col min="8961" max="8961" width="124.61328125" bestFit="1" customWidth="1"/>
    <col min="9217" max="9217" width="124.61328125" bestFit="1" customWidth="1"/>
    <col min="9473" max="9473" width="124.61328125" bestFit="1" customWidth="1"/>
    <col min="9729" max="9729" width="124.61328125" bestFit="1" customWidth="1"/>
    <col min="9985" max="9985" width="124.61328125" bestFit="1" customWidth="1"/>
    <col min="10241" max="10241" width="124.61328125" bestFit="1" customWidth="1"/>
    <col min="10497" max="10497" width="124.61328125" bestFit="1" customWidth="1"/>
    <col min="10753" max="10753" width="124.61328125" bestFit="1" customWidth="1"/>
    <col min="11009" max="11009" width="124.61328125" bestFit="1" customWidth="1"/>
    <col min="11265" max="11265" width="124.61328125" bestFit="1" customWidth="1"/>
    <col min="11521" max="11521" width="124.61328125" bestFit="1" customWidth="1"/>
    <col min="11777" max="11777" width="124.61328125" bestFit="1" customWidth="1"/>
    <col min="12033" max="12033" width="124.61328125" bestFit="1" customWidth="1"/>
    <col min="12289" max="12289" width="124.61328125" bestFit="1" customWidth="1"/>
    <col min="12545" max="12545" width="124.61328125" bestFit="1" customWidth="1"/>
    <col min="12801" max="12801" width="124.61328125" bestFit="1" customWidth="1"/>
    <col min="13057" max="13057" width="124.61328125" bestFit="1" customWidth="1"/>
    <col min="13313" max="13313" width="124.61328125" bestFit="1" customWidth="1"/>
    <col min="13569" max="13569" width="124.61328125" bestFit="1" customWidth="1"/>
    <col min="13825" max="13825" width="124.61328125" bestFit="1" customWidth="1"/>
    <col min="14081" max="14081" width="124.61328125" bestFit="1" customWidth="1"/>
    <col min="14337" max="14337" width="124.61328125" bestFit="1" customWidth="1"/>
    <col min="14593" max="14593" width="124.61328125" bestFit="1" customWidth="1"/>
    <col min="14849" max="14849" width="124.61328125" bestFit="1" customWidth="1"/>
    <col min="15105" max="15105" width="124.61328125" bestFit="1" customWidth="1"/>
    <col min="15361" max="15361" width="124.61328125" bestFit="1" customWidth="1"/>
    <col min="15617" max="15617" width="124.61328125" bestFit="1" customWidth="1"/>
    <col min="15873" max="15873" width="124.61328125" bestFit="1" customWidth="1"/>
    <col min="16129" max="16129" width="124.61328125" bestFit="1" customWidth="1"/>
  </cols>
  <sheetData>
    <row r="1" spans="1:1" ht="32.4" x14ac:dyDescent="0.55000000000000004">
      <c r="A1" s="17" t="s">
        <v>53</v>
      </c>
    </row>
    <row r="2" spans="1:1" x14ac:dyDescent="0.3">
      <c r="A2" s="26" t="s">
        <v>56</v>
      </c>
    </row>
    <row r="3" spans="1:1" x14ac:dyDescent="0.3">
      <c r="A3" s="19"/>
    </row>
    <row r="4" spans="1:1" s="21" customFormat="1" ht="45" customHeight="1" x14ac:dyDescent="0.3">
      <c r="A4" s="22" t="s">
        <v>58</v>
      </c>
    </row>
    <row r="5" spans="1:1" s="21" customFormat="1" ht="45" customHeight="1" x14ac:dyDescent="0.3">
      <c r="A5" s="22" t="s">
        <v>59</v>
      </c>
    </row>
    <row r="6" spans="1:1" s="21" customFormat="1" ht="45" customHeight="1" x14ac:dyDescent="0.3">
      <c r="A6" s="23" t="s">
        <v>60</v>
      </c>
    </row>
    <row r="7" spans="1:1" s="21" customFormat="1" ht="45" customHeight="1" x14ac:dyDescent="0.3">
      <c r="A7" s="22" t="s">
        <v>57</v>
      </c>
    </row>
    <row r="8" spans="1:1" s="21" customFormat="1" ht="45" customHeight="1" x14ac:dyDescent="0.3">
      <c r="A8" s="22" t="s">
        <v>54</v>
      </c>
    </row>
    <row r="9" spans="1:1" ht="20.399999999999999" x14ac:dyDescent="0.35">
      <c r="A9" s="24"/>
    </row>
    <row r="10" spans="1:1" ht="20.399999999999999" x14ac:dyDescent="0.35">
      <c r="A10" s="24"/>
    </row>
    <row r="11" spans="1:1" ht="20.399999999999999" x14ac:dyDescent="0.35">
      <c r="A11" s="25" t="s">
        <v>55</v>
      </c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19"/>
    </row>
    <row r="17" spans="1:8" x14ac:dyDescent="0.3">
      <c r="A17" s="20"/>
    </row>
    <row r="18" spans="1:8" x14ac:dyDescent="0.3">
      <c r="A18" s="20"/>
    </row>
    <row r="19" spans="1:8" x14ac:dyDescent="0.3">
      <c r="A19" s="20"/>
    </row>
    <row r="32" spans="1:8" x14ac:dyDescent="0.3">
      <c r="H32" s="18"/>
    </row>
  </sheetData>
  <sheetProtection password="C74D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26"/>
  <sheetViews>
    <sheetView tabSelected="1" zoomScaleNormal="100" workbookViewId="0">
      <selection activeCell="C1" sqref="C1"/>
    </sheetView>
  </sheetViews>
  <sheetFormatPr baseColWidth="10" defaultColWidth="10.921875" defaultRowHeight="17.399999999999999" x14ac:dyDescent="0.3"/>
  <cols>
    <col min="1" max="1" width="9.4609375" customWidth="1"/>
    <col min="2" max="2" width="10.07421875" customWidth="1"/>
    <col min="3" max="3" width="4.4609375" customWidth="1"/>
    <col min="4" max="4" width="3" customWidth="1"/>
    <col min="5" max="5" width="2.69140625" customWidth="1"/>
    <col min="6" max="6" width="5.61328125" customWidth="1"/>
    <col min="7" max="7" width="5.921875" customWidth="1"/>
    <col min="8" max="8" width="6.4609375" customWidth="1"/>
    <col min="9" max="10" width="11.921875" customWidth="1"/>
    <col min="11" max="12" width="10.07421875" customWidth="1"/>
    <col min="13" max="13" width="12" customWidth="1"/>
  </cols>
  <sheetData>
    <row r="1" spans="1:13" ht="33.75" customHeight="1" x14ac:dyDescent="0.3">
      <c r="B1" s="1" t="s">
        <v>12</v>
      </c>
      <c r="C1" s="27"/>
      <c r="D1" s="44" t="s">
        <v>13</v>
      </c>
      <c r="E1" s="45"/>
      <c r="F1" s="45"/>
      <c r="G1" s="45"/>
      <c r="H1" s="46"/>
      <c r="I1" s="3" t="s">
        <v>3</v>
      </c>
      <c r="J1" s="4" t="s">
        <v>14</v>
      </c>
      <c r="K1" s="5">
        <f>IF(OR($I$1="IBGH 1",$I$1="IBGH 2",$I$1="IBGH 3"),15,IF(OR($I$1="UPr 1",$I$1="UPr 2",$I$1="Upr 3"),15,IF(OR($I$1="GPr 1",$I$1="GPr 2",$I$1="GPr 3"),15,IF(OR($I$1="IGP 1",$I$1="SPr 1",$I$1="SPr 2",$I$1="SPr 3"),18,IF(OR($I$1="IGP 2"),19,IF(OR($I$1="IGP 3"),20,""))))))</f>
        <v>18</v>
      </c>
      <c r="L1" s="1" t="s">
        <v>15</v>
      </c>
      <c r="M1" s="2"/>
    </row>
    <row r="2" spans="1:13" ht="33.75" hidden="1" customHeight="1" x14ac:dyDescent="0.3">
      <c r="A2" s="16" t="s">
        <v>52</v>
      </c>
      <c r="L2" t="s">
        <v>16</v>
      </c>
      <c r="M2" t="s">
        <v>17</v>
      </c>
    </row>
    <row r="3" spans="1:13" ht="33.75" hidden="1" customHeight="1" x14ac:dyDescent="0.3">
      <c r="A3" s="6" t="s">
        <v>0</v>
      </c>
    </row>
    <row r="4" spans="1:13" ht="33.75" hidden="1" customHeight="1" x14ac:dyDescent="0.3">
      <c r="A4" s="6" t="s">
        <v>1</v>
      </c>
    </row>
    <row r="5" spans="1:13" ht="33.75" hidden="1" customHeight="1" x14ac:dyDescent="0.3">
      <c r="A5" s="6" t="s">
        <v>2</v>
      </c>
    </row>
    <row r="6" spans="1:13" ht="33.75" hidden="1" customHeight="1" x14ac:dyDescent="0.3">
      <c r="A6" s="6" t="s">
        <v>3</v>
      </c>
    </row>
    <row r="7" spans="1:13" ht="33.75" hidden="1" customHeight="1" x14ac:dyDescent="0.3">
      <c r="A7" s="6" t="s">
        <v>4</v>
      </c>
    </row>
    <row r="8" spans="1:13" ht="33.75" hidden="1" customHeight="1" x14ac:dyDescent="0.3">
      <c r="A8" s="6" t="s">
        <v>5</v>
      </c>
    </row>
    <row r="9" spans="1:13" ht="33.75" hidden="1" customHeight="1" x14ac:dyDescent="0.3">
      <c r="A9" s="6" t="s">
        <v>6</v>
      </c>
    </row>
    <row r="10" spans="1:13" ht="33.75" hidden="1" customHeight="1" x14ac:dyDescent="0.3">
      <c r="A10" s="6" t="s">
        <v>7</v>
      </c>
    </row>
    <row r="11" spans="1:13" ht="33.75" hidden="1" customHeight="1" x14ac:dyDescent="0.3">
      <c r="A11" s="6" t="s">
        <v>8</v>
      </c>
    </row>
    <row r="12" spans="1:13" ht="33.75" hidden="1" customHeight="1" x14ac:dyDescent="0.3">
      <c r="A12" s="6" t="s">
        <v>33</v>
      </c>
    </row>
    <row r="13" spans="1:13" ht="33.75" hidden="1" customHeight="1" x14ac:dyDescent="0.3">
      <c r="A13" s="6" t="s">
        <v>34</v>
      </c>
    </row>
    <row r="14" spans="1:13" ht="33.75" hidden="1" customHeight="1" x14ac:dyDescent="0.3">
      <c r="A14" s="6" t="s">
        <v>35</v>
      </c>
    </row>
    <row r="15" spans="1:13" ht="33.75" hidden="1" customHeight="1" x14ac:dyDescent="0.3">
      <c r="A15" s="6" t="s">
        <v>9</v>
      </c>
    </row>
    <row r="16" spans="1:13" ht="33.75" hidden="1" customHeight="1" x14ac:dyDescent="0.3">
      <c r="A16" s="6" t="s">
        <v>10</v>
      </c>
    </row>
    <row r="17" spans="1:13" ht="33.75" hidden="1" customHeight="1" x14ac:dyDescent="0.3">
      <c r="A17" s="6" t="s">
        <v>11</v>
      </c>
    </row>
    <row r="18" spans="1:13" ht="7.35" customHeight="1" x14ac:dyDescent="0.3"/>
    <row r="19" spans="1:13" s="7" customFormat="1" ht="14.85" customHeight="1" x14ac:dyDescent="0.25">
      <c r="B19" s="42" t="s">
        <v>18</v>
      </c>
      <c r="C19" s="28"/>
      <c r="D19" s="29"/>
      <c r="E19" s="29"/>
      <c r="F19" s="29"/>
      <c r="G19" s="29"/>
      <c r="H19" s="29"/>
      <c r="I19" s="29"/>
      <c r="J19" s="29"/>
      <c r="K19" s="30"/>
      <c r="L19" s="63" t="s">
        <v>20</v>
      </c>
      <c r="M19" s="64"/>
    </row>
    <row r="20" spans="1:13" s="7" customFormat="1" ht="14.85" customHeight="1" x14ac:dyDescent="0.25">
      <c r="B20" s="42"/>
      <c r="C20" s="31"/>
      <c r="D20" s="32"/>
      <c r="E20" s="32"/>
      <c r="F20" s="32"/>
      <c r="G20" s="32"/>
      <c r="H20" s="32"/>
      <c r="I20" s="32"/>
      <c r="J20" s="32"/>
      <c r="K20" s="33"/>
      <c r="L20" s="63"/>
      <c r="M20" s="65"/>
    </row>
    <row r="21" spans="1:13" s="7" customFormat="1" ht="7.35" customHeight="1" x14ac:dyDescent="0.25"/>
    <row r="22" spans="1:13" s="7" customFormat="1" ht="14.85" customHeight="1" x14ac:dyDescent="0.25">
      <c r="B22" s="42" t="s">
        <v>31</v>
      </c>
      <c r="C22" s="49"/>
      <c r="D22" s="50"/>
      <c r="E22" s="50"/>
      <c r="F22" s="51"/>
      <c r="G22" s="55" t="s">
        <v>32</v>
      </c>
      <c r="H22" s="56"/>
      <c r="I22" s="57"/>
      <c r="J22" s="58"/>
      <c r="K22" s="62" t="s">
        <v>19</v>
      </c>
      <c r="L22" s="49"/>
      <c r="M22" s="51"/>
    </row>
    <row r="23" spans="1:13" s="7" customFormat="1" ht="14.85" customHeight="1" x14ac:dyDescent="0.25">
      <c r="B23" s="42"/>
      <c r="C23" s="52"/>
      <c r="D23" s="53"/>
      <c r="E23" s="53"/>
      <c r="F23" s="54"/>
      <c r="G23" s="55"/>
      <c r="H23" s="59"/>
      <c r="I23" s="60"/>
      <c r="J23" s="61"/>
      <c r="K23" s="62"/>
      <c r="L23" s="52"/>
      <c r="M23" s="54"/>
    </row>
    <row r="24" spans="1:13" s="7" customFormat="1" ht="7.35" customHeight="1" x14ac:dyDescent="0.25"/>
    <row r="25" spans="1:13" s="7" customFormat="1" ht="14.85" customHeight="1" x14ac:dyDescent="0.25">
      <c r="B25" s="34" t="s">
        <v>21</v>
      </c>
      <c r="C25" s="34"/>
      <c r="D25" s="35"/>
      <c r="E25" s="28"/>
      <c r="F25" s="29"/>
      <c r="G25" s="29"/>
      <c r="H25" s="29"/>
      <c r="I25" s="30"/>
      <c r="J25" s="48" t="s">
        <v>22</v>
      </c>
      <c r="K25" s="28"/>
      <c r="L25" s="29"/>
      <c r="M25" s="30"/>
    </row>
    <row r="26" spans="1:13" s="7" customFormat="1" ht="14.85" customHeight="1" x14ac:dyDescent="0.25">
      <c r="B26" s="34"/>
      <c r="C26" s="34"/>
      <c r="D26" s="35"/>
      <c r="E26" s="31"/>
      <c r="F26" s="32"/>
      <c r="G26" s="32"/>
      <c r="H26" s="32"/>
      <c r="I26" s="33"/>
      <c r="J26" s="48"/>
      <c r="K26" s="31"/>
      <c r="L26" s="32"/>
      <c r="M26" s="33"/>
    </row>
    <row r="27" spans="1:13" s="7" customFormat="1" ht="7.35" customHeight="1" x14ac:dyDescent="0.25"/>
    <row r="28" spans="1:13" s="7" customFormat="1" ht="27.6" customHeight="1" x14ac:dyDescent="0.25">
      <c r="A28" s="79" t="s">
        <v>23</v>
      </c>
      <c r="B28" s="79"/>
      <c r="C28" s="80" t="s">
        <v>24</v>
      </c>
      <c r="D28" s="66" t="s">
        <v>25</v>
      </c>
      <c r="E28" s="67"/>
      <c r="F28" s="66" t="s">
        <v>26</v>
      </c>
      <c r="G28" s="68" t="s">
        <v>27</v>
      </c>
      <c r="H28" s="68"/>
      <c r="I28" s="68"/>
      <c r="J28" s="68"/>
      <c r="K28" s="68"/>
      <c r="L28" s="68"/>
      <c r="M28" s="68"/>
    </row>
    <row r="29" spans="1:13" s="7" customFormat="1" ht="27.6" customHeight="1" x14ac:dyDescent="0.25">
      <c r="A29" s="79"/>
      <c r="B29" s="79"/>
      <c r="C29" s="81"/>
      <c r="D29" s="67"/>
      <c r="E29" s="67"/>
      <c r="F29" s="67"/>
      <c r="G29" s="68"/>
      <c r="H29" s="68"/>
      <c r="I29" s="68"/>
      <c r="J29" s="68"/>
      <c r="K29" s="68"/>
      <c r="L29" s="68"/>
      <c r="M29" s="68"/>
    </row>
    <row r="30" spans="1:13" ht="25.2" customHeight="1" x14ac:dyDescent="0.3">
      <c r="A30" s="137" t="s">
        <v>62</v>
      </c>
      <c r="B30" s="138"/>
      <c r="C30" s="138"/>
      <c r="D30" s="138"/>
      <c r="E30" s="138"/>
      <c r="F30" s="138"/>
      <c r="G30" s="138"/>
      <c r="H30" s="139"/>
      <c r="I30" s="137" t="s">
        <v>63</v>
      </c>
      <c r="J30" s="140"/>
      <c r="K30" s="140"/>
      <c r="L30" s="140"/>
      <c r="M30" s="141"/>
    </row>
    <row r="31" spans="1:13" ht="25.2" customHeight="1" x14ac:dyDescent="0.3">
      <c r="A31" s="137" t="s">
        <v>61</v>
      </c>
      <c r="B31" s="138"/>
      <c r="C31" s="138"/>
      <c r="D31" s="138"/>
      <c r="E31" s="138"/>
      <c r="F31" s="138"/>
      <c r="G31" s="138"/>
      <c r="H31" s="139"/>
      <c r="I31" s="137" t="s">
        <v>64</v>
      </c>
      <c r="J31" s="140"/>
      <c r="K31" s="140"/>
      <c r="L31" s="140"/>
      <c r="M31" s="141"/>
    </row>
    <row r="32" spans="1:13" s="7" customFormat="1" ht="27.6" customHeight="1" x14ac:dyDescent="0.25">
      <c r="A32" s="69" t="str">
        <f>IF(OR($I$1="IBGH 1",$I$1="IBGH 2"),"Leinenführigkeit","----")</f>
        <v>----</v>
      </c>
      <c r="B32" s="69"/>
      <c r="C32" s="84" t="str">
        <f>IF(OR($I$1="IBGH 2"),20,IF(OR($I$1="IBGH 1"),30,IF(OR($I$1="IGP ZTP"),25,"")))</f>
        <v/>
      </c>
      <c r="D32" s="70"/>
      <c r="E32" s="71"/>
      <c r="F32" s="83"/>
      <c r="G32" s="142"/>
      <c r="H32" s="143"/>
      <c r="I32" s="143"/>
      <c r="J32" s="143"/>
      <c r="K32" s="143"/>
      <c r="L32" s="143"/>
      <c r="M32" s="144"/>
    </row>
    <row r="33" spans="1:13" s="7" customFormat="1" ht="27.6" customHeight="1" x14ac:dyDescent="0.25">
      <c r="A33" s="69"/>
      <c r="B33" s="69"/>
      <c r="C33" s="84"/>
      <c r="D33" s="72"/>
      <c r="E33" s="73"/>
      <c r="F33" s="83"/>
      <c r="G33" s="145"/>
      <c r="H33" s="146"/>
      <c r="I33" s="146"/>
      <c r="J33" s="146"/>
      <c r="K33" s="146"/>
      <c r="L33" s="146"/>
      <c r="M33" s="147"/>
    </row>
    <row r="34" spans="1:13" s="7" customFormat="1" ht="27.6" customHeight="1" x14ac:dyDescent="0.25">
      <c r="A34" s="69"/>
      <c r="B34" s="69"/>
      <c r="C34" s="84"/>
      <c r="D34" s="72"/>
      <c r="E34" s="73"/>
      <c r="F34" s="83"/>
      <c r="G34" s="145"/>
      <c r="H34" s="146"/>
      <c r="I34" s="146"/>
      <c r="J34" s="146"/>
      <c r="K34" s="146"/>
      <c r="L34" s="146"/>
      <c r="M34" s="147"/>
    </row>
    <row r="35" spans="1:13" s="7" customFormat="1" ht="27.6" customHeight="1" x14ac:dyDescent="0.25">
      <c r="A35" s="69"/>
      <c r="B35" s="69"/>
      <c r="C35" s="84"/>
      <c r="D35" s="74"/>
      <c r="E35" s="75"/>
      <c r="F35" s="83"/>
      <c r="G35" s="148"/>
      <c r="H35" s="149"/>
      <c r="I35" s="149"/>
      <c r="J35" s="149"/>
      <c r="K35" s="149"/>
      <c r="L35" s="149"/>
      <c r="M35" s="150"/>
    </row>
    <row r="36" spans="1:13" s="7" customFormat="1" ht="24" customHeight="1" x14ac:dyDescent="0.25">
      <c r="A36" s="69" t="str">
        <f>IF(OR($I$1="IBGH 1",$I$1="IBGH 2",),"Freifolge",IF(OR($I$1="UPr 1",$I$1="IGP 1",$I$1="GPr 1"),"Freifolge         (Meldung angeleint)",IF(OR($I$1="IGP 2",$I$1="IGP 3",$I$1="GPr 2",$I$1="GPr 3",$I$1="IBGH 3",$I$1="UPr 2",$I$1="UPr 3"),"Freifolge         (Meldung abgeleint)","----")))</f>
        <v>Freifolge         (Meldung angeleint)</v>
      </c>
      <c r="B36" s="69"/>
      <c r="C36" s="84">
        <f>IF(OR($I$1="GPR 1",$I$1="IGP 1",$I$1="UPr 1",$I$1="GPR 2",$I$1="IGP 2",$I$1="UPr 2",$I$1="GPR 3",$I$1="IGP 3",$I$1="UPr 3"),15,IF(OR($I$1="GPR 2",$I$1="IBGH 2",$I$1="IBGH 3"),20,IF(OR($I$1="IBGH 1"),30,"")))</f>
        <v>15</v>
      </c>
      <c r="D36" s="70"/>
      <c r="E36" s="71"/>
      <c r="F36" s="83"/>
      <c r="G36" s="70"/>
      <c r="H36" s="76"/>
      <c r="I36" s="76"/>
      <c r="J36" s="76"/>
      <c r="K36" s="76"/>
      <c r="L36" s="76"/>
      <c r="M36" s="71"/>
    </row>
    <row r="37" spans="1:13" s="7" customFormat="1" ht="24" customHeight="1" x14ac:dyDescent="0.25">
      <c r="A37" s="69"/>
      <c r="B37" s="69"/>
      <c r="C37" s="84"/>
      <c r="D37" s="72"/>
      <c r="E37" s="73"/>
      <c r="F37" s="83"/>
      <c r="G37" s="72"/>
      <c r="H37" s="77"/>
      <c r="I37" s="77"/>
      <c r="J37" s="77"/>
      <c r="K37" s="77"/>
      <c r="L37" s="77"/>
      <c r="M37" s="73"/>
    </row>
    <row r="38" spans="1:13" s="7" customFormat="1" ht="24" customHeight="1" x14ac:dyDescent="0.25">
      <c r="A38" s="69"/>
      <c r="B38" s="69"/>
      <c r="C38" s="84"/>
      <c r="D38" s="72"/>
      <c r="E38" s="73"/>
      <c r="F38" s="83"/>
      <c r="G38" s="72"/>
      <c r="H38" s="77"/>
      <c r="I38" s="77"/>
      <c r="J38" s="77"/>
      <c r="K38" s="77"/>
      <c r="L38" s="77"/>
      <c r="M38" s="73"/>
    </row>
    <row r="39" spans="1:13" s="7" customFormat="1" ht="24" customHeight="1" x14ac:dyDescent="0.25">
      <c r="A39" s="69"/>
      <c r="B39" s="69"/>
      <c r="C39" s="84"/>
      <c r="D39" s="74"/>
      <c r="E39" s="75"/>
      <c r="F39" s="83"/>
      <c r="G39" s="74"/>
      <c r="H39" s="78"/>
      <c r="I39" s="78"/>
      <c r="J39" s="78"/>
      <c r="K39" s="78"/>
      <c r="L39" s="78"/>
      <c r="M39" s="75"/>
    </row>
    <row r="40" spans="1:13" s="7" customFormat="1" ht="24" customHeight="1" x14ac:dyDescent="0.25">
      <c r="A40" s="85" t="str">
        <f>IF(OR($I$1="IBGH 1",$I$1="IBGH 2",$I$1="IBGH 3"),"Absitzen aus der Bewegung                (HF15 Schritt weg)",IF(OR($I$1="IGP 1",$I$1="IGP 2"),"Sitz aus der Bewegung                             
(HF15 Schritt weg)",IF(OR($I$1="IGP 3",$I$1="GPr 1",$I$1="GPr 2",$I$1="GPr 3",$I$1="UPr 1",$I$1="UPr 2",$I$1="UPr 3"),"Sitz aus der Bewegung 
(HF15 Schritt weg)","----")))</f>
        <v>Sitz aus der Bewegung                             
(HF15 Schritt weg)</v>
      </c>
      <c r="B40" s="86"/>
      <c r="C40" s="84">
        <f>IF(OR($I$1="IBGH 1",$I$1="IBGH 2",$I$1="IGP ZTP"),15,IF(OR($I$1="IBGH 3",$I$1="IGP 1",$I$1="IGP 2",$I$1="Upr 1"),10,IF(OR($I$1="Upr 2",$I$1="GPr 1",$I$1="GPr 2"),10,IF(OR($I$1="IGP 3",$I$1="GPr 3",$I$1="UPr 3"),10,""))))</f>
        <v>10</v>
      </c>
      <c r="D40" s="70"/>
      <c r="E40" s="71"/>
      <c r="F40" s="83"/>
      <c r="G40" s="83"/>
      <c r="H40" s="83"/>
      <c r="I40" s="83"/>
      <c r="J40" s="83"/>
      <c r="K40" s="83"/>
      <c r="L40" s="83"/>
      <c r="M40" s="83"/>
    </row>
    <row r="41" spans="1:13" s="7" customFormat="1" ht="24" customHeight="1" x14ac:dyDescent="0.25">
      <c r="A41" s="87"/>
      <c r="B41" s="88"/>
      <c r="C41" s="84"/>
      <c r="D41" s="72"/>
      <c r="E41" s="73"/>
      <c r="F41" s="83"/>
      <c r="G41" s="83"/>
      <c r="H41" s="83"/>
      <c r="I41" s="83"/>
      <c r="J41" s="83"/>
      <c r="K41" s="83"/>
      <c r="L41" s="83"/>
      <c r="M41" s="83"/>
    </row>
    <row r="42" spans="1:13" s="7" customFormat="1" ht="24" customHeight="1" x14ac:dyDescent="0.25">
      <c r="A42" s="87"/>
      <c r="B42" s="88"/>
      <c r="C42" s="84"/>
      <c r="D42" s="72"/>
      <c r="E42" s="73"/>
      <c r="F42" s="83"/>
      <c r="G42" s="83"/>
      <c r="H42" s="83"/>
      <c r="I42" s="83"/>
      <c r="J42" s="83"/>
      <c r="K42" s="83"/>
      <c r="L42" s="83"/>
      <c r="M42" s="83"/>
    </row>
    <row r="43" spans="1:13" s="7" customFormat="1" ht="24" customHeight="1" x14ac:dyDescent="0.25">
      <c r="A43" s="89"/>
      <c r="B43" s="90"/>
      <c r="C43" s="84"/>
      <c r="D43" s="74"/>
      <c r="E43" s="75"/>
      <c r="F43" s="83"/>
      <c r="G43" s="83"/>
      <c r="H43" s="83"/>
      <c r="I43" s="83"/>
      <c r="J43" s="83"/>
      <c r="K43" s="83"/>
      <c r="L43" s="83"/>
      <c r="M43" s="83"/>
    </row>
    <row r="44" spans="1:13" s="7" customFormat="1" ht="24" customHeight="1" x14ac:dyDescent="0.25">
      <c r="A44" s="69" t="str">
        <f>IF(OR($I$1="IBGH 1",$I$1="IBGH 2",$I$1="IBGH 3"),"Ablegen aus der Bewegung (Normalschritt)  (HF30 Schritt weg)",IF(OR($I$1="IGP 1",$I$1="IGP 2",$I$1="GPr 1",$I$1="GPr 2",$I$1="UPr 1",$I$1="UPr 2"),"Ablegen mit Herankommen (Normalschritt,      HF30 Schritt weg)",IF(OR($I$1="IGP 3",$I$1="GPr 3",$I$1="UPr 3"),"Ablegen mit Herankommen (Laufschritt,          HF30 Schritt weg)","----")))</f>
        <v>Ablegen mit Herankommen (Normalschritt,      HF30 Schritt weg)</v>
      </c>
      <c r="B44" s="69"/>
      <c r="C44" s="84">
        <f>IF(OR($I$1="IBGH 1",$I$1="IBGH 2",$I$1="IGP V"),15,IF(OR($I$1="IBGH 3",$I$1="IGP 1",$I$1="IGP 2",$I$1="IGP 3",$I$1="GPr 1",$I$1="GPr 2"),10,IF(OR($I$1="GPr 3",$I$1="UPr 1",$I$1="UPr 2",$I$1="UPr 3"),10,IF(OR($I$1="IGP ZTP"),20,""))))</f>
        <v>10</v>
      </c>
      <c r="D44" s="70"/>
      <c r="E44" s="71"/>
      <c r="F44" s="83"/>
      <c r="G44" s="83"/>
      <c r="H44" s="83"/>
      <c r="I44" s="83"/>
      <c r="J44" s="83"/>
      <c r="K44" s="83"/>
      <c r="L44" s="83"/>
      <c r="M44" s="83"/>
    </row>
    <row r="45" spans="1:13" s="7" customFormat="1" ht="24" customHeight="1" x14ac:dyDescent="0.25">
      <c r="A45" s="69"/>
      <c r="B45" s="69"/>
      <c r="C45" s="84"/>
      <c r="D45" s="72"/>
      <c r="E45" s="73"/>
      <c r="F45" s="83"/>
      <c r="G45" s="83"/>
      <c r="H45" s="83"/>
      <c r="I45" s="83"/>
      <c r="J45" s="83"/>
      <c r="K45" s="83"/>
      <c r="L45" s="83"/>
      <c r="M45" s="83"/>
    </row>
    <row r="46" spans="1:13" s="7" customFormat="1" ht="24" customHeight="1" x14ac:dyDescent="0.25">
      <c r="A46" s="69"/>
      <c r="B46" s="69"/>
      <c r="C46" s="84"/>
      <c r="D46" s="72"/>
      <c r="E46" s="73"/>
      <c r="F46" s="83"/>
      <c r="G46" s="83"/>
      <c r="H46" s="83"/>
      <c r="I46" s="83"/>
      <c r="J46" s="83"/>
      <c r="K46" s="83"/>
      <c r="L46" s="83"/>
      <c r="M46" s="83"/>
    </row>
    <row r="47" spans="1:13" s="7" customFormat="1" ht="24" customHeight="1" x14ac:dyDescent="0.25">
      <c r="A47" s="69"/>
      <c r="B47" s="69"/>
      <c r="C47" s="84"/>
      <c r="D47" s="74"/>
      <c r="E47" s="75"/>
      <c r="F47" s="83"/>
      <c r="G47" s="83"/>
      <c r="H47" s="83"/>
      <c r="I47" s="83"/>
      <c r="J47" s="83"/>
      <c r="K47" s="83"/>
      <c r="L47" s="83"/>
      <c r="M47" s="83"/>
    </row>
    <row r="48" spans="1:13" s="7" customFormat="1" ht="24" customHeight="1" x14ac:dyDescent="0.25">
      <c r="A48" s="69" t="str">
        <f>IF(OR($I$1="IGP 1",$I$1="UPr 1",$I$1="GPr 1",$I$1="IBGH 1",$I$1="IBGH 2"),"----",IF(OR($I$1="GPr 2",$I$1="IGP 2",$I$1="UPr 2",$I$1="IBGH 3"),"Stehen aus dem Normalschritt         (HF 15 Schritt weg, Abholen)",IF(OR($I$1="GPr 3",$I$1="IGP 3",$I$1="UPr 3"),"Stehen aus dem Laufschritt,           (HF 30 Schritt weg, Ranrufen)","----")))</f>
        <v>----</v>
      </c>
      <c r="B48" s="69"/>
      <c r="C48" s="84" t="str">
        <f>IF(OR($I$1="IGP 2",$I$1="GPr 2",$I$1="UPr 2"),10,IF(OR($I$1="IGP 3",$I$1="GPr 3",$I$1="UPr 3",$I$1="IBGH 3"),10,""))</f>
        <v/>
      </c>
      <c r="D48" s="70"/>
      <c r="E48" s="71"/>
      <c r="F48" s="83"/>
      <c r="G48" s="83"/>
      <c r="H48" s="83"/>
      <c r="I48" s="83"/>
      <c r="J48" s="83"/>
      <c r="K48" s="83"/>
      <c r="L48" s="83"/>
      <c r="M48" s="83"/>
    </row>
    <row r="49" spans="1:13" s="7" customFormat="1" ht="24" customHeight="1" x14ac:dyDescent="0.25">
      <c r="A49" s="69"/>
      <c r="B49" s="69"/>
      <c r="C49" s="84"/>
      <c r="D49" s="72"/>
      <c r="E49" s="73"/>
      <c r="F49" s="83"/>
      <c r="G49" s="83"/>
      <c r="H49" s="83"/>
      <c r="I49" s="83"/>
      <c r="J49" s="83"/>
      <c r="K49" s="83"/>
      <c r="L49" s="83"/>
      <c r="M49" s="83"/>
    </row>
    <row r="50" spans="1:13" s="7" customFormat="1" ht="24" customHeight="1" x14ac:dyDescent="0.25">
      <c r="A50" s="69"/>
      <c r="B50" s="69"/>
      <c r="C50" s="84"/>
      <c r="D50" s="72"/>
      <c r="E50" s="73"/>
      <c r="F50" s="83"/>
      <c r="G50" s="83"/>
      <c r="H50" s="83"/>
      <c r="I50" s="83"/>
      <c r="J50" s="83"/>
      <c r="K50" s="83"/>
      <c r="L50" s="83"/>
      <c r="M50" s="83"/>
    </row>
    <row r="51" spans="1:13" s="7" customFormat="1" ht="24" customHeight="1" x14ac:dyDescent="0.25">
      <c r="A51" s="69"/>
      <c r="B51" s="69"/>
      <c r="C51" s="84"/>
      <c r="D51" s="74"/>
      <c r="E51" s="75"/>
      <c r="F51" s="83"/>
      <c r="G51" s="83"/>
      <c r="H51" s="83"/>
      <c r="I51" s="83"/>
      <c r="J51" s="83"/>
      <c r="K51" s="83"/>
      <c r="L51" s="83"/>
      <c r="M51" s="83"/>
    </row>
    <row r="52" spans="1:13" s="7" customFormat="1" ht="24" customHeight="1" x14ac:dyDescent="0.25">
      <c r="A52" s="69" t="str">
        <f>IF(OR($I$1="IBGH 2",$I$1="IBGH 3"),"Bringen auf ebener Erde (HF Holz), Markierung 4m",IF(OR($I$1="IGP 1",$I$1="UPr 1",$I$1="GPr 1"),"Bringen auf ebener Erde (Holz 650g), Markierung 4m",IF(OR($I$1="IGP 2",$I$1="UPr 2",$I$1="GPr 2"),"Bringen auf ebener Erde (Holz 1000g), Markierung 4m",IF(OR($I$1="IGP 3",$I$1="UPr 3",$I$1="GPr 3"),"Bringen auf ebener Erde (Holz 2000g), Markierung 4m)","----"))))</f>
        <v>Bringen auf ebener Erde (Holz 650g), Markierung 4m</v>
      </c>
      <c r="B52" s="69"/>
      <c r="C52" s="84" t="str">
        <f>IF(OR($I$1="IGP 1",$I$1="UPr 1",$I$1="GPr 1",$I$1="IGP V",$I$1="IBGH 3"),"15",IF(OR($I$1="IGP 2",$I$1="UPr 2",$I$1="GPr 2",$I$1="IBGH 2"),"10",IF(OR($I$1="IGP 3",$I$1="UPr 3",$I$1="GPr 3"),"10",IF(OR($I$1="IGP ZTP"),"20",""))))</f>
        <v>15</v>
      </c>
      <c r="D52" s="70"/>
      <c r="E52" s="71"/>
      <c r="F52" s="83"/>
      <c r="G52" s="83"/>
      <c r="H52" s="83"/>
      <c r="I52" s="83"/>
      <c r="J52" s="83"/>
      <c r="K52" s="83"/>
      <c r="L52" s="83"/>
      <c r="M52" s="83"/>
    </row>
    <row r="53" spans="1:13" s="7" customFormat="1" ht="24" customHeight="1" x14ac:dyDescent="0.25">
      <c r="A53" s="69"/>
      <c r="B53" s="69"/>
      <c r="C53" s="84"/>
      <c r="D53" s="72"/>
      <c r="E53" s="73"/>
      <c r="F53" s="83"/>
      <c r="G53" s="83"/>
      <c r="H53" s="83"/>
      <c r="I53" s="83"/>
      <c r="J53" s="83"/>
      <c r="K53" s="83"/>
      <c r="L53" s="83"/>
      <c r="M53" s="83"/>
    </row>
    <row r="54" spans="1:13" s="7" customFormat="1" ht="24" customHeight="1" x14ac:dyDescent="0.25">
      <c r="A54" s="69"/>
      <c r="B54" s="69"/>
      <c r="C54" s="84"/>
      <c r="D54" s="72"/>
      <c r="E54" s="73"/>
      <c r="F54" s="83"/>
      <c r="G54" s="83"/>
      <c r="H54" s="83"/>
      <c r="I54" s="83"/>
      <c r="J54" s="83"/>
      <c r="K54" s="83"/>
      <c r="L54" s="83"/>
      <c r="M54" s="83"/>
    </row>
    <row r="55" spans="1:13" s="7" customFormat="1" ht="24" customHeight="1" x14ac:dyDescent="0.25">
      <c r="A55" s="69"/>
      <c r="B55" s="69"/>
      <c r="C55" s="84"/>
      <c r="D55" s="74"/>
      <c r="E55" s="75"/>
      <c r="F55" s="83"/>
      <c r="G55" s="83"/>
      <c r="H55" s="83"/>
      <c r="I55" s="83"/>
      <c r="J55" s="83"/>
      <c r="K55" s="83"/>
      <c r="L55" s="83"/>
      <c r="M55" s="83"/>
    </row>
    <row r="56" spans="1:13" s="7" customFormat="1" ht="24" customHeight="1" x14ac:dyDescent="0.25">
      <c r="A56" s="69" t="str">
        <f>IF(OR($I$1="IGP 1",$I$1="GPr 1",$I$1="UPr 1"),"2 Freisprünge ohne Bringen über eine Hürde                (100cm, Markierung 4m)",IF(OR($I$1="IGP 2",$I$1="IGP 3",$I$1="GPr 2",$I$1="GPr 3",$I$1="UPr 2",$I$1="UPr 3"),"Hin- und Rücksprung mit Bringen über eine Hürde                (100cm, Holz 650g, Markierung 4m)","----"))</f>
        <v>2 Freisprünge ohne Bringen über eine Hürde                (100cm, Markierung 4m)</v>
      </c>
      <c r="B56" s="69"/>
      <c r="C56" s="84">
        <f>IF(OR($I$1="IGP 1",$I$1="IGP 2",$I$1="IGP 3",$I$1="GPr 1",$I$1="GPr 2"),15,IF(OR($I$1="GPr 3",$I$1="UPr 1",$I$1="UPr 2",$I$1="UPr 3"),15,""))</f>
        <v>15</v>
      </c>
      <c r="D56" s="70"/>
      <c r="E56" s="71"/>
      <c r="F56" s="83"/>
      <c r="G56" s="83"/>
      <c r="H56" s="83"/>
      <c r="I56" s="83"/>
      <c r="J56" s="83"/>
      <c r="K56" s="83"/>
      <c r="L56" s="83"/>
      <c r="M56" s="83"/>
    </row>
    <row r="57" spans="1:13" s="7" customFormat="1" ht="24" customHeight="1" x14ac:dyDescent="0.25">
      <c r="A57" s="69"/>
      <c r="B57" s="69"/>
      <c r="C57" s="84"/>
      <c r="D57" s="72"/>
      <c r="E57" s="73"/>
      <c r="F57" s="83"/>
      <c r="G57" s="83"/>
      <c r="H57" s="83"/>
      <c r="I57" s="83"/>
      <c r="J57" s="83"/>
      <c r="K57" s="83"/>
      <c r="L57" s="83"/>
      <c r="M57" s="83"/>
    </row>
    <row r="58" spans="1:13" s="7" customFormat="1" ht="24" customHeight="1" x14ac:dyDescent="0.25">
      <c r="A58" s="69"/>
      <c r="B58" s="69"/>
      <c r="C58" s="84"/>
      <c r="D58" s="72"/>
      <c r="E58" s="73"/>
      <c r="F58" s="83"/>
      <c r="G58" s="83"/>
      <c r="H58" s="83"/>
      <c r="I58" s="83"/>
      <c r="J58" s="83"/>
      <c r="K58" s="83"/>
      <c r="L58" s="83"/>
      <c r="M58" s="83"/>
    </row>
    <row r="59" spans="1:13" s="7" customFormat="1" ht="24" customHeight="1" x14ac:dyDescent="0.25">
      <c r="A59" s="69"/>
      <c r="B59" s="69"/>
      <c r="C59" s="84"/>
      <c r="D59" s="74"/>
      <c r="E59" s="75"/>
      <c r="F59" s="83"/>
      <c r="G59" s="83"/>
      <c r="H59" s="83"/>
      <c r="I59" s="83"/>
      <c r="J59" s="83"/>
      <c r="K59" s="83"/>
      <c r="L59" s="83"/>
      <c r="M59" s="83"/>
    </row>
    <row r="60" spans="1:13" s="7" customFormat="1" ht="24" customHeight="1" x14ac:dyDescent="0.25">
      <c r="A60" s="69" t="str">
        <f>IF(OR($I$1="IGP 3",$I$1="GPr 3",$I$1="IBGH 3",$I$1="UPr 3"),"Bringen über die Schrägwand            (160cm, Holz 650g, Markierung 4m)",IF(OR($I$1="UPr 1",$I$1="UPr 2",$I$1="IGP 1",$I$1="IGP 2",$I$1="GPr 1",$I$1="GPr 2"),"Klettersprung über die Schrägwand            (160cm, Markierung 4m)","----"))</f>
        <v>Klettersprung über die Schrägwand            (160cm, Markierung 4m)</v>
      </c>
      <c r="B60" s="69"/>
      <c r="C60" s="84">
        <f>IF(OR($I$1="GPR 1",$I$1="IGP 1",$I$1="UPr 1"),15,IF(OR($I$1="GPR 2",$I$1="IGP 2",$I$1="UPr 2"),10,IF(OR($I$1="GPR 3",$I$1="IGP 3",$I$1="UPr 3",$I$1="IBGH 3"),15,"")))</f>
        <v>15</v>
      </c>
      <c r="D60" s="70"/>
      <c r="E60" s="71"/>
      <c r="F60" s="83"/>
      <c r="G60" s="83"/>
      <c r="H60" s="83"/>
      <c r="I60" s="83"/>
      <c r="J60" s="83"/>
      <c r="K60" s="83"/>
      <c r="L60" s="83"/>
      <c r="M60" s="83"/>
    </row>
    <row r="61" spans="1:13" s="7" customFormat="1" ht="24" customHeight="1" x14ac:dyDescent="0.25">
      <c r="A61" s="69"/>
      <c r="B61" s="69"/>
      <c r="C61" s="84"/>
      <c r="D61" s="72"/>
      <c r="E61" s="73"/>
      <c r="F61" s="83"/>
      <c r="G61" s="83"/>
      <c r="H61" s="83"/>
      <c r="I61" s="83"/>
      <c r="J61" s="83"/>
      <c r="K61" s="83"/>
      <c r="L61" s="83"/>
      <c r="M61" s="83"/>
    </row>
    <row r="62" spans="1:13" s="7" customFormat="1" ht="24" customHeight="1" x14ac:dyDescent="0.25">
      <c r="A62" s="69"/>
      <c r="B62" s="69"/>
      <c r="C62" s="84"/>
      <c r="D62" s="72"/>
      <c r="E62" s="73"/>
      <c r="F62" s="83"/>
      <c r="G62" s="83"/>
      <c r="H62" s="83"/>
      <c r="I62" s="83"/>
      <c r="J62" s="83"/>
      <c r="K62" s="83"/>
      <c r="L62" s="83"/>
      <c r="M62" s="83"/>
    </row>
    <row r="63" spans="1:13" s="7" customFormat="1" ht="24" customHeight="1" x14ac:dyDescent="0.25">
      <c r="A63" s="69"/>
      <c r="B63" s="69"/>
      <c r="C63" s="84"/>
      <c r="D63" s="74"/>
      <c r="E63" s="75"/>
      <c r="F63" s="83"/>
      <c r="G63" s="83"/>
      <c r="H63" s="83"/>
      <c r="I63" s="83"/>
      <c r="J63" s="83"/>
      <c r="K63" s="83"/>
      <c r="L63" s="83"/>
      <c r="M63" s="83"/>
    </row>
    <row r="64" spans="1:13" s="7" customFormat="1" ht="24" customHeight="1" x14ac:dyDescent="0.25">
      <c r="A64" s="69" t="str">
        <f>IF(OR($I$1="",$I$1="IBGH 1",$I$1="IGP V",$I$1="IGP ZTP",$I$1="SPr 1",$I$1="SPr 2",$I$1="SPr 3"),"----","Voraussenden mit Hinlegen")</f>
        <v>Voraussenden mit Hinlegen</v>
      </c>
      <c r="B64" s="69"/>
      <c r="C64" s="84">
        <f>IF(OR($I$1="GPR 1",$I$1="IGP 1",$I$1="UPr 1"),10,IF(OR($I$1="GPR 2",$I$1="IGP 2",$I$1="UPr 2",$I$1="IBGH 2"),10,IF(OR($I$1="GPR 3",$I$1="IGP 3",$I$1="UPr 3",$I$1="IBGH 3"),10,"")))</f>
        <v>10</v>
      </c>
      <c r="D64" s="70"/>
      <c r="E64" s="71"/>
      <c r="F64" s="83"/>
      <c r="G64" s="83"/>
      <c r="H64" s="83"/>
      <c r="I64" s="83"/>
      <c r="J64" s="83"/>
      <c r="K64" s="83"/>
      <c r="L64" s="83"/>
      <c r="M64" s="83"/>
    </row>
    <row r="65" spans="1:13" s="7" customFormat="1" ht="24" customHeight="1" x14ac:dyDescent="0.25">
      <c r="A65" s="69"/>
      <c r="B65" s="69"/>
      <c r="C65" s="84"/>
      <c r="D65" s="72"/>
      <c r="E65" s="73"/>
      <c r="F65" s="83"/>
      <c r="G65" s="83"/>
      <c r="H65" s="83"/>
      <c r="I65" s="83"/>
      <c r="J65" s="83"/>
      <c r="K65" s="83"/>
      <c r="L65" s="83"/>
      <c r="M65" s="83"/>
    </row>
    <row r="66" spans="1:13" s="7" customFormat="1" ht="24" customHeight="1" x14ac:dyDescent="0.25">
      <c r="A66" s="69"/>
      <c r="B66" s="69"/>
      <c r="C66" s="84"/>
      <c r="D66" s="72"/>
      <c r="E66" s="73"/>
      <c r="F66" s="83"/>
      <c r="G66" s="83"/>
      <c r="H66" s="83"/>
      <c r="I66" s="83"/>
      <c r="J66" s="83"/>
      <c r="K66" s="83"/>
      <c r="L66" s="83"/>
      <c r="M66" s="83"/>
    </row>
    <row r="67" spans="1:13" s="7" customFormat="1" ht="24" customHeight="1" x14ac:dyDescent="0.25">
      <c r="A67" s="69"/>
      <c r="B67" s="69"/>
      <c r="C67" s="84"/>
      <c r="D67" s="74"/>
      <c r="E67" s="75"/>
      <c r="F67" s="83"/>
      <c r="G67" s="83"/>
      <c r="H67" s="83"/>
      <c r="I67" s="83"/>
      <c r="J67" s="83"/>
      <c r="K67" s="83"/>
      <c r="L67" s="83"/>
      <c r="M67" s="83"/>
    </row>
    <row r="68" spans="1:13" s="7" customFormat="1" ht="24" customHeight="1" x14ac:dyDescent="0.25">
      <c r="A68" s="69" t="str">
        <f>IF(OR($I$1="",$I$1="SPr 1",$I$1="SPr 2",$I$1="SPr 3"),"----","Ablegen unter Ablenkung")</f>
        <v>Ablegen unter Ablenkung</v>
      </c>
      <c r="B68" s="82"/>
      <c r="C68" s="122" t="str">
        <f>IF(OR($I$1="",$I$1="SPr 1",$I$1="SPr 2",$I$1="SPr 3"),"","10")</f>
        <v>10</v>
      </c>
      <c r="D68" s="70"/>
      <c r="E68" s="71"/>
      <c r="F68" s="119"/>
      <c r="G68" s="83"/>
      <c r="H68" s="83"/>
      <c r="I68" s="83"/>
      <c r="J68" s="83"/>
      <c r="K68" s="83"/>
      <c r="L68" s="83"/>
      <c r="M68" s="83"/>
    </row>
    <row r="69" spans="1:13" s="7" customFormat="1" ht="24" customHeight="1" x14ac:dyDescent="0.25">
      <c r="A69" s="69"/>
      <c r="B69" s="82"/>
      <c r="C69" s="123"/>
      <c r="D69" s="72"/>
      <c r="E69" s="73"/>
      <c r="F69" s="120"/>
      <c r="G69" s="83"/>
      <c r="H69" s="83"/>
      <c r="I69" s="83"/>
      <c r="J69" s="83"/>
      <c r="K69" s="83"/>
      <c r="L69" s="83"/>
      <c r="M69" s="83"/>
    </row>
    <row r="70" spans="1:13" s="7" customFormat="1" ht="24" customHeight="1" thickBot="1" x14ac:dyDescent="0.3">
      <c r="A70" s="69"/>
      <c r="B70" s="82"/>
      <c r="C70" s="123"/>
      <c r="D70" s="72"/>
      <c r="E70" s="75"/>
      <c r="F70" s="121"/>
      <c r="G70" s="83"/>
      <c r="H70" s="83"/>
      <c r="I70" s="83"/>
      <c r="J70" s="83"/>
      <c r="K70" s="83"/>
      <c r="L70" s="83"/>
      <c r="M70" s="83"/>
    </row>
    <row r="71" spans="1:13" ht="27.6" customHeight="1" x14ac:dyDescent="0.3">
      <c r="A71" s="104" t="s">
        <v>28</v>
      </c>
      <c r="B71" s="105"/>
      <c r="C71" s="107"/>
      <c r="D71" s="108"/>
      <c r="F71" s="104" t="s">
        <v>29</v>
      </c>
      <c r="G71" s="106"/>
      <c r="H71" s="111"/>
      <c r="I71" s="113" t="s">
        <v>30</v>
      </c>
      <c r="J71" s="111"/>
      <c r="K71" s="115" t="s">
        <v>51</v>
      </c>
      <c r="L71" s="116"/>
      <c r="M71" s="116"/>
    </row>
    <row r="72" spans="1:13" ht="27.6" customHeight="1" thickBot="1" x14ac:dyDescent="0.35">
      <c r="A72" s="106"/>
      <c r="B72" s="106"/>
      <c r="C72" s="109"/>
      <c r="D72" s="110"/>
      <c r="F72" s="106"/>
      <c r="G72" s="106"/>
      <c r="H72" s="112"/>
      <c r="I72" s="114"/>
      <c r="J72" s="112"/>
      <c r="K72" s="117"/>
      <c r="L72" s="118"/>
      <c r="M72" s="118"/>
    </row>
    <row r="73" spans="1:13" ht="12.75" customHeight="1" x14ac:dyDescent="0.3"/>
    <row r="74" spans="1:13" ht="33.9" customHeight="1" x14ac:dyDescent="0.3">
      <c r="B74" s="1" t="s">
        <v>12</v>
      </c>
      <c r="C74" s="8" t="str">
        <f>IF(C1&gt;0,C1,"")</f>
        <v/>
      </c>
      <c r="E74" s="45" t="s">
        <v>13</v>
      </c>
      <c r="F74" s="45"/>
      <c r="G74" s="45"/>
      <c r="H74" s="46"/>
      <c r="I74" s="5" t="str">
        <f>IF(I1&gt;0,I1,"")</f>
        <v>IGP 1</v>
      </c>
      <c r="J74" s="9" t="s">
        <v>36</v>
      </c>
      <c r="K74" s="5">
        <f>IF(OR($I$1="IBGH 1",$I$1="IBGH 2",$I$1="IBGH 3"),15,IF(OR($I$1="IGP V",$I$1="UPr 1",$I$1="UPr 2",$I$1="Upr 3",$I$1="GPr 1"),15,IF(OR($I$1="GPr 2"),16,IF(OR($I$1="GPr 3"),17,IF(OR($I$1="IGP 1",$I$1="IGP ZTP",$I$1="SPr 1",$I$1="SPr 2",$I$1="SPr 3"),18,IF(OR($I$1="IGP 2"),19,IF(OR($I$1="IGP 3"),20,"")))))))</f>
        <v>18</v>
      </c>
      <c r="L74" s="1" t="s">
        <v>15</v>
      </c>
      <c r="M74" s="8" t="str">
        <f>IF(M1&gt;0,M1,"")</f>
        <v/>
      </c>
    </row>
    <row r="75" spans="1:13" ht="7.35" customHeight="1" x14ac:dyDescent="0.3"/>
    <row r="76" spans="1:13" ht="14.85" customHeight="1" x14ac:dyDescent="0.3">
      <c r="B76" s="42" t="s">
        <v>18</v>
      </c>
      <c r="C76" s="36" t="str">
        <f>IF(C19&gt;0,C19,"")</f>
        <v/>
      </c>
      <c r="D76" s="37"/>
      <c r="E76" s="37"/>
      <c r="F76" s="37"/>
      <c r="G76" s="37"/>
      <c r="H76" s="37"/>
      <c r="I76" s="37"/>
      <c r="J76" s="37"/>
      <c r="K76" s="38"/>
      <c r="L76" s="62" t="s">
        <v>20</v>
      </c>
      <c r="M76" s="124" t="str">
        <f>IF(M19&gt;0,M19,"")</f>
        <v/>
      </c>
    </row>
    <row r="77" spans="1:13" ht="14.85" customHeight="1" x14ac:dyDescent="0.3">
      <c r="B77" s="42"/>
      <c r="C77" s="39"/>
      <c r="D77" s="40"/>
      <c r="E77" s="40"/>
      <c r="F77" s="40"/>
      <c r="G77" s="40"/>
      <c r="H77" s="40"/>
      <c r="I77" s="40"/>
      <c r="J77" s="40"/>
      <c r="K77" s="41"/>
      <c r="L77" s="62"/>
      <c r="M77" s="125"/>
    </row>
    <row r="78" spans="1:13" ht="7.35" customHeight="1" x14ac:dyDescent="0.3"/>
    <row r="79" spans="1:13" ht="14.85" customHeight="1" x14ac:dyDescent="0.3">
      <c r="B79" s="42" t="s">
        <v>31</v>
      </c>
      <c r="C79" s="91" t="str">
        <f>IF(C22&gt;0,C22,"")</f>
        <v/>
      </c>
      <c r="D79" s="92"/>
      <c r="E79" s="92"/>
      <c r="F79" s="93"/>
      <c r="G79" s="97" t="s">
        <v>32</v>
      </c>
      <c r="H79" s="98" t="str">
        <f>IF(H22&gt;0,H22,"")</f>
        <v/>
      </c>
      <c r="I79" s="99"/>
      <c r="J79" s="100"/>
      <c r="K79" s="62" t="s">
        <v>37</v>
      </c>
      <c r="L79" s="91" t="str">
        <f>IF(L22&gt;0,L22,"")</f>
        <v/>
      </c>
      <c r="M79" s="93"/>
    </row>
    <row r="80" spans="1:13" ht="14.85" customHeight="1" x14ac:dyDescent="0.3">
      <c r="B80" s="42"/>
      <c r="C80" s="94"/>
      <c r="D80" s="95"/>
      <c r="E80" s="95"/>
      <c r="F80" s="96"/>
      <c r="G80" s="97"/>
      <c r="H80" s="101"/>
      <c r="I80" s="102"/>
      <c r="J80" s="103"/>
      <c r="K80" s="62"/>
      <c r="L80" s="94"/>
      <c r="M80" s="96"/>
    </row>
    <row r="81" spans="1:13" ht="7.35" customHeight="1" x14ac:dyDescent="0.3"/>
    <row r="82" spans="1:13" ht="14.85" customHeight="1" x14ac:dyDescent="0.3">
      <c r="B82" s="42" t="s">
        <v>21</v>
      </c>
      <c r="C82" s="42"/>
      <c r="D82" s="43"/>
      <c r="E82" s="36" t="str">
        <f>IF(E25&gt;0,E25,"")</f>
        <v/>
      </c>
      <c r="F82" s="37"/>
      <c r="G82" s="37"/>
      <c r="H82" s="37"/>
      <c r="I82" s="38"/>
      <c r="J82" s="42" t="s">
        <v>22</v>
      </c>
      <c r="K82" s="36" t="str">
        <f>IF(K25&gt;0,K25,"")</f>
        <v/>
      </c>
      <c r="L82" s="37"/>
      <c r="M82" s="38"/>
    </row>
    <row r="83" spans="1:13" ht="14.85" customHeight="1" x14ac:dyDescent="0.3">
      <c r="B83" s="42"/>
      <c r="C83" s="42"/>
      <c r="D83" s="43"/>
      <c r="E83" s="39"/>
      <c r="F83" s="40"/>
      <c r="G83" s="40"/>
      <c r="H83" s="40"/>
      <c r="I83" s="41"/>
      <c r="J83" s="42"/>
      <c r="K83" s="39"/>
      <c r="L83" s="40"/>
      <c r="M83" s="41"/>
    </row>
    <row r="84" spans="1:13" ht="7.35" customHeight="1" x14ac:dyDescent="0.3"/>
    <row r="85" spans="1:13" ht="26.85" customHeight="1" x14ac:dyDescent="0.3">
      <c r="A85" s="79" t="s">
        <v>38</v>
      </c>
      <c r="B85" s="79"/>
      <c r="C85" s="80" t="s">
        <v>24</v>
      </c>
      <c r="D85" s="66" t="s">
        <v>25</v>
      </c>
      <c r="E85" s="67"/>
      <c r="F85" s="66" t="s">
        <v>26</v>
      </c>
      <c r="G85" s="68" t="s">
        <v>27</v>
      </c>
      <c r="H85" s="68"/>
      <c r="I85" s="68"/>
      <c r="J85" s="68"/>
      <c r="K85" s="68"/>
      <c r="L85" s="68"/>
      <c r="M85" s="68"/>
    </row>
    <row r="86" spans="1:13" ht="26.85" customHeight="1" x14ac:dyDescent="0.3">
      <c r="A86" s="79"/>
      <c r="B86" s="79"/>
      <c r="C86" s="81"/>
      <c r="D86" s="67"/>
      <c r="E86" s="67"/>
      <c r="F86" s="67"/>
      <c r="G86" s="68"/>
      <c r="H86" s="68"/>
      <c r="I86" s="68"/>
      <c r="J86" s="68"/>
      <c r="K86" s="68"/>
      <c r="L86" s="68"/>
      <c r="M86" s="68"/>
    </row>
    <row r="87" spans="1:13" ht="26.85" customHeight="1" x14ac:dyDescent="0.3">
      <c r="A87" s="126" t="str">
        <f>IF(OR($I$74="IGP 1",$I$74="SPr 1",$I$74="GPr 1"),"Revieren
(Meldung angeleint)",IF(OR($I$74="IGP 2",$I$74="SPr 2",$I$74="GPr 2"),"Revieren
(Meldung abgeleint)",IF(OR($I$74="IGP 3",$I$74="SPr 3",$I$74="GPr 3"),"Revieren
(Meldung abgeleint)",IF(OR($I$74="IGP V",$I$74="IGP ZTP"),"Meldung
 angeleint","-----"))))</f>
        <v>Revieren
(Meldung angeleint)</v>
      </c>
      <c r="B87" s="126"/>
      <c r="C87" s="127" t="str">
        <f>IF(OR($I$74="IGP 1",$I$74="SPr 1",$I$74="GPr 1"),"5",IF(OR($I$74="IGP 2",$I$74="SPr 2",$I$74="GPr 2"),"5",IF(OR($I$74="IGP 3",$I$74="SPr 3",$I$74="GPr 3"),"10","")))</f>
        <v>5</v>
      </c>
      <c r="D87" s="128"/>
      <c r="E87" s="128"/>
      <c r="F87" s="128"/>
      <c r="G87" s="128"/>
      <c r="H87" s="128"/>
      <c r="I87" s="128"/>
      <c r="J87" s="128"/>
      <c r="K87" s="128"/>
      <c r="L87" s="128"/>
      <c r="M87" s="128"/>
    </row>
    <row r="88" spans="1:13" ht="26.85" customHeight="1" x14ac:dyDescent="0.3">
      <c r="A88" s="126"/>
      <c r="B88" s="126"/>
      <c r="C88" s="127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1:13" ht="26.85" customHeight="1" x14ac:dyDescent="0.3">
      <c r="A89" s="126"/>
      <c r="B89" s="126"/>
      <c r="C89" s="127"/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1:13" ht="26.85" customHeight="1" x14ac:dyDescent="0.3">
      <c r="A90" s="126"/>
      <c r="B90" s="126"/>
      <c r="C90" s="127"/>
      <c r="D90" s="128"/>
      <c r="E90" s="128"/>
      <c r="F90" s="128"/>
      <c r="G90" s="128"/>
      <c r="H90" s="128"/>
      <c r="I90" s="128"/>
      <c r="J90" s="128"/>
      <c r="K90" s="128"/>
      <c r="L90" s="128"/>
      <c r="M90" s="128"/>
    </row>
    <row r="91" spans="1:13" ht="26.85" customHeight="1" x14ac:dyDescent="0.3">
      <c r="A91" s="126" t="str">
        <f>IF(OR($I$74="IGP 1",$I$74="SPr 1",$I$74="GPr 1"),"Stellen und Verbellen",IF(OR($I$74="IGP 2",$I$74="SPr 2",$I$74="GPr 2"),"Stellen und Verbellen",IF(OR($I$74="IGP 3",$I$74="SPr 3",$I$74="GPr 3"),"Stellen und Verbellen",IF(OR($I$74="IGP V",$I$74="IGP ZTP"),"Stellen und Verbellen","-----"))))</f>
        <v>Stellen und Verbellen</v>
      </c>
      <c r="B91" s="126"/>
      <c r="C91" s="127" t="str">
        <f>IF(OR($I$74="IGP 1",$I$74="SPr 1",$I$74="GPr 1"),"15",IF(OR($I$74="IGP 2",$I$74="SPr 2",$I$74="GPr 2"),"15",IF(OR($I$74="IGP 3",$I$74="SPr 3",$I$74="GPr 3"),"15",IF(OR($I$74="IGP V",$I$74="IGP ZTP"),"15",""))))</f>
        <v>15</v>
      </c>
      <c r="D91" s="128"/>
      <c r="E91" s="128"/>
      <c r="F91" s="128"/>
      <c r="G91" s="128"/>
      <c r="H91" s="128"/>
      <c r="I91" s="128"/>
      <c r="J91" s="128"/>
      <c r="K91" s="128"/>
      <c r="L91" s="128"/>
      <c r="M91" s="128"/>
    </row>
    <row r="92" spans="1:13" ht="26.85" customHeight="1" x14ac:dyDescent="0.3">
      <c r="A92" s="126"/>
      <c r="B92" s="126"/>
      <c r="C92" s="127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ht="26.85" customHeight="1" x14ac:dyDescent="0.3">
      <c r="A93" s="126"/>
      <c r="B93" s="126"/>
      <c r="C93" s="127"/>
      <c r="D93" s="128"/>
      <c r="E93" s="128"/>
      <c r="F93" s="128"/>
      <c r="G93" s="128"/>
      <c r="H93" s="128"/>
      <c r="I93" s="128"/>
      <c r="J93" s="128"/>
      <c r="K93" s="128"/>
      <c r="L93" s="128"/>
      <c r="M93" s="128"/>
    </row>
    <row r="94" spans="1:13" ht="26.85" customHeight="1" x14ac:dyDescent="0.3">
      <c r="A94" s="126"/>
      <c r="B94" s="126"/>
      <c r="C94" s="127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ht="26.85" customHeight="1" x14ac:dyDescent="0.3">
      <c r="A95" s="126" t="str">
        <f>IF(OR($I$74="IGP 1",$I$74="SPr 1",$I$74="GPr 1"),"Verhinderung eines Fluchtversuchs",IF(OR($I$74="IGP 2",$I$74="SPr 2",$I$74="GPr 2"),"Verhinderung eines Fluchtversuchs",IF(OR($I$74="IGP 3",$I$74="SPr 3",$I$74="GPr 3"),"Verhinderung eines Fluchtversuchs",IF(OR($I$74="IGP V"),"Verhinderung eines Fluchtversuchs","-----"))))</f>
        <v>Verhinderung eines Fluchtversuchs</v>
      </c>
      <c r="B95" s="126"/>
      <c r="C95" s="127" t="str">
        <f>IF(OR($I$74="IGP 1",$I$74="SPr 1",$I$74="GPr 1"),"20",IF(OR($I$74="IGP 2",$I$74="SPr 2",$I$74="GPr 2"),"15",IF(OR($I$74="IGP 3",$I$74="SPr 3",$I$74="GPr 3"),"10",IF(OR($I$74="IGP V"),"30",""))))</f>
        <v>20</v>
      </c>
      <c r="D95" s="128"/>
      <c r="E95" s="128"/>
      <c r="F95" s="128"/>
      <c r="G95" s="128"/>
      <c r="H95" s="128"/>
      <c r="I95" s="128"/>
      <c r="J95" s="128"/>
      <c r="K95" s="128"/>
      <c r="L95" s="128"/>
      <c r="M95" s="128"/>
    </row>
    <row r="96" spans="1:13" ht="26.85" customHeight="1" x14ac:dyDescent="0.3">
      <c r="A96" s="126"/>
      <c r="B96" s="126"/>
      <c r="C96" s="127"/>
      <c r="D96" s="128"/>
      <c r="E96" s="128"/>
      <c r="F96" s="128"/>
      <c r="G96" s="128"/>
      <c r="H96" s="128"/>
      <c r="I96" s="128"/>
      <c r="J96" s="128"/>
      <c r="K96" s="128"/>
      <c r="L96" s="128"/>
      <c r="M96" s="128"/>
    </row>
    <row r="97" spans="1:13" ht="26.85" customHeight="1" x14ac:dyDescent="0.3">
      <c r="A97" s="126"/>
      <c r="B97" s="126"/>
      <c r="C97" s="127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1:13" ht="26.85" customHeight="1" x14ac:dyDescent="0.3">
      <c r="A98" s="126"/>
      <c r="B98" s="126"/>
      <c r="C98" s="127"/>
      <c r="D98" s="128"/>
      <c r="E98" s="128"/>
      <c r="F98" s="128"/>
      <c r="G98" s="128"/>
      <c r="H98" s="128"/>
      <c r="I98" s="128"/>
      <c r="J98" s="128"/>
      <c r="K98" s="128"/>
      <c r="L98" s="128"/>
      <c r="M98" s="128"/>
    </row>
    <row r="99" spans="1:13" ht="26.85" customHeight="1" x14ac:dyDescent="0.3">
      <c r="A99" s="126" t="str">
        <f>IF(OR($I$74="IGP 1",$I$74="SPr 1",$I$74="GPr 1"),"Abwehr eines Angriffs aus der Bewachungsphase",IF(OR($I$74="IGP 2",$I$74="SPr 2",$I$74="GPr 2"),"Abwehr eines Angriffs aus der Bewachungsphase",IF(OR($I$74="IGP 3",$I$74="SPr 3",$I$74="GPr 3"),"Abwehr eines Angriffs aus der Bewachungsphase",IF(OR($I$74="IGP ZTP"),"Anmarsch zum Überfall","-----"))))</f>
        <v>Abwehr eines Angriffs aus der Bewachungsphase</v>
      </c>
      <c r="B99" s="126"/>
      <c r="C99" s="127" t="str">
        <f>IF(OR($I$74="IGP 1",$I$74="SPr 1",$I$74="GPr 1"),"30",IF(OR($I$74="IGP 2",$I$74="SPr 2",$I$74="GPr 2"),"20",IF(OR($I$74="IGP 3",$I$74="SPr 3",$I$74="GPr 3"),"15",IF(OR($I$74="IGP ZTP"),"10",""))))</f>
        <v>30</v>
      </c>
      <c r="D99" s="128"/>
      <c r="E99" s="128"/>
      <c r="F99" s="128"/>
      <c r="G99" s="128"/>
      <c r="H99" s="128"/>
      <c r="I99" s="128"/>
      <c r="J99" s="128"/>
      <c r="K99" s="128"/>
      <c r="L99" s="128"/>
      <c r="M99" s="128"/>
    </row>
    <row r="100" spans="1:13" ht="26.85" customHeight="1" x14ac:dyDescent="0.3">
      <c r="A100" s="126"/>
      <c r="B100" s="126"/>
      <c r="C100" s="127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</row>
    <row r="101" spans="1:13" ht="26.85" customHeight="1" x14ac:dyDescent="0.3">
      <c r="A101" s="126"/>
      <c r="B101" s="126"/>
      <c r="C101" s="127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</row>
    <row r="102" spans="1:13" ht="26.85" customHeight="1" x14ac:dyDescent="0.3">
      <c r="A102" s="126"/>
      <c r="B102" s="126"/>
      <c r="C102" s="127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</row>
    <row r="103" spans="1:13" ht="26.85" customHeight="1" x14ac:dyDescent="0.3">
      <c r="A103" s="126" t="str">
        <f>IF(OR($I$74="IGP 1",$I$74="SPr 1",$I$74="GPr 1"),"-----",IF(OR($I$74="IGP 2",$I$74="SPr 2",$I$74="GPr 2"),"Rückentransport",IF(OR($I$74="IGP 3",$I$74="SPr 3",$I$74="GPr 3"),"Rückentransport",IF(OR($I$74="IGP ZTP"),"----","-----"))))</f>
        <v>-----</v>
      </c>
      <c r="B103" s="126"/>
      <c r="C103" s="127" t="str">
        <f>IF(OR($I$74="IGP 1",$I$74="SPr 1",$I$74="GPr 1"),"",IF(OR($I$74="IGP 2",$I$74="SPr 2",$I$74="GPr 2"),"5",IF(OR($I$74="IGP 3",$I$74="SPr 3",$I$74="GPr 3"),"5",IF(OR($I$74="IGP ZTP"),"",""))))</f>
        <v/>
      </c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</row>
    <row r="104" spans="1:13" ht="26.85" customHeight="1" x14ac:dyDescent="0.3">
      <c r="A104" s="126"/>
      <c r="B104" s="126"/>
      <c r="C104" s="127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</row>
    <row r="105" spans="1:13" ht="26.85" customHeight="1" x14ac:dyDescent="0.3">
      <c r="A105" s="126"/>
      <c r="B105" s="126"/>
      <c r="C105" s="127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</row>
    <row r="106" spans="1:13" ht="26.85" customHeight="1" x14ac:dyDescent="0.3">
      <c r="A106" s="126"/>
      <c r="B106" s="126"/>
      <c r="C106" s="127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</row>
    <row r="107" spans="1:13" ht="26.85" customHeight="1" x14ac:dyDescent="0.3">
      <c r="A107" s="126" t="str">
        <f>IF(OR($I$74="IGP 1",$I$74="SPr 1",$I$74="GPr 1"),"-----",IF(OR($I$74="IGP 2",$I$74="SPr 2",$I$74="GPr 2"),"-----",IF(OR($I$74="IGP 3",$I$74="SPr 3",$I$74="GPr 3"),"Überfall auf den Hund aus dem Rückentransport",IF(OR($I$74="IGP ZTP"),"Überfall auf den Hundeführer","-----"))))</f>
        <v>-----</v>
      </c>
      <c r="B107" s="126"/>
      <c r="C107" s="127" t="str">
        <f>IF(OR($I$74="IGP 1",$I$74="SPr 1",$I$74="GPr 1"),"",IF(OR($I$74="IGP 2",$I$74="SPr 2",$I$74="GPr 2"),"",IF(OR($I$74="IGP 3",$I$74="SPr 3",$I$74="GPr 3"),"15",IF(OR($I$74="IGP ZTP"),"30",""))))</f>
        <v/>
      </c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</row>
    <row r="108" spans="1:13" ht="26.85" customHeight="1" x14ac:dyDescent="0.3">
      <c r="A108" s="126"/>
      <c r="B108" s="126"/>
      <c r="C108" s="127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</row>
    <row r="109" spans="1:13" ht="26.85" customHeight="1" x14ac:dyDescent="0.3">
      <c r="A109" s="126"/>
      <c r="B109" s="126"/>
      <c r="C109" s="127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</row>
    <row r="110" spans="1:13" ht="26.85" customHeight="1" x14ac:dyDescent="0.3">
      <c r="A110" s="126"/>
      <c r="B110" s="126"/>
      <c r="C110" s="127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</row>
    <row r="111" spans="1:13" ht="26.85" customHeight="1" x14ac:dyDescent="0.3">
      <c r="A111" s="126" t="str">
        <f>IF(OR($I$74="IGP 1",$I$74="SPr 1",$I$74="GPr 1"),"Angriff auf den Hund aus der Bewegung",IF(OR($I$74="IGP 2",$I$74="SPr 2",$I$74="GPr 2"),"Angriff auf den Hund aus der Bewegung",IF(OR($I$74="IGP 3",$I$74="SPr 3",$I$74="GPr 3"),"Angriff auf den Hund aus der Bewegung",IF(OR($I$74="IGP V",$I$74="IGP ZTP"),"Angriff auf den Hundeführer und seinen Hund","-----"))))</f>
        <v>Angriff auf den Hund aus der Bewegung</v>
      </c>
      <c r="B111" s="126"/>
      <c r="C111" s="127" t="str">
        <f>IF(OR($I$74="IGP 1",$I$74="SPr 1",$I$74="GPr 1"),"30",IF(OR($I$74="IGP 2",$I$74="SPr 2",$I$74="GPr 2"),"20",IF(OR($I$74="IGP 3",$I$74="SPr 3",$I$74="GPr 3"),"15",IF(OR($I$74="IGP V"),"50",IF(OR($I$74="IGP ZTP"),"40","")))))</f>
        <v>30</v>
      </c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</row>
    <row r="112" spans="1:13" ht="26.85" customHeight="1" x14ac:dyDescent="0.3">
      <c r="A112" s="126"/>
      <c r="B112" s="126"/>
      <c r="C112" s="127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</row>
    <row r="113" spans="1:13" ht="26.85" customHeight="1" x14ac:dyDescent="0.3">
      <c r="A113" s="126"/>
      <c r="B113" s="126"/>
      <c r="C113" s="127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</row>
    <row r="114" spans="1:13" ht="26.85" customHeight="1" x14ac:dyDescent="0.3">
      <c r="A114" s="126"/>
      <c r="B114" s="126"/>
      <c r="C114" s="127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</row>
    <row r="115" spans="1:13" ht="26.85" customHeight="1" x14ac:dyDescent="0.3">
      <c r="A115" s="126" t="str">
        <f>IF(OR($I$74="IGP 1",$I$74="SPr 1",$I$74="GPr 1"),"-----",IF(OR($I$74="IGP 2",$I$74="SPr 2",$I$74="GPr 2"),"Abwehr eines Angriffs aus der Bewachungsphase",IF(OR($I$74="IGP 3",$I$74="SPr 3",$I$74="GPr 3"),"Abwehr eines Angriffs aus der Bewachungsphase",IF(OR($I$74="IGP V",$I$74="IGP ZTP"),"Transport zum Leistungsrichter","-----"))))</f>
        <v>-----</v>
      </c>
      <c r="B115" s="126"/>
      <c r="C115" s="127" t="str">
        <f>IF(OR($I$74="IGP 1",$I$74="SPr 1",$I$74="GPr 1"),"",IF(OR($I$74="IGP 2",$I$74="SPr 2",$I$74="GPr 2"),"20",IF(OR($I$74="IGP 3",$I$74="SPr 3",$I$74="GPr 3"),"15",IF(OR($I$74="IGP V"),"5",IF(OR($I$74="IGP ZTP"),"5","")))))</f>
        <v/>
      </c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</row>
    <row r="116" spans="1:13" ht="26.85" customHeight="1" x14ac:dyDescent="0.3">
      <c r="A116" s="126"/>
      <c r="B116" s="126"/>
      <c r="C116" s="127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</row>
    <row r="117" spans="1:13" ht="26.85" customHeight="1" x14ac:dyDescent="0.3">
      <c r="A117" s="126"/>
      <c r="B117" s="126"/>
      <c r="C117" s="127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</row>
    <row r="118" spans="1:13" ht="26.85" customHeight="1" x14ac:dyDescent="0.3">
      <c r="A118" s="126"/>
      <c r="B118" s="126"/>
      <c r="C118" s="127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</row>
    <row r="119" spans="1:13" ht="35.1" customHeight="1" thickBot="1" x14ac:dyDescent="0.35">
      <c r="A119" s="157" t="s">
        <v>39</v>
      </c>
      <c r="B119" s="157"/>
      <c r="C119" s="157"/>
      <c r="D119" s="158"/>
      <c r="E119" s="158"/>
      <c r="F119" s="159"/>
      <c r="G119" s="10"/>
      <c r="H119" s="11"/>
      <c r="I119" s="160" t="s">
        <v>40</v>
      </c>
      <c r="J119" s="161"/>
      <c r="K119" s="12" t="s">
        <v>41</v>
      </c>
      <c r="L119" s="13" t="s">
        <v>42</v>
      </c>
      <c r="M119" s="13" t="s">
        <v>43</v>
      </c>
    </row>
    <row r="120" spans="1:13" ht="35.1" customHeight="1" thickTop="1" thickBot="1" x14ac:dyDescent="0.35">
      <c r="A120" s="157" t="s">
        <v>45</v>
      </c>
      <c r="B120" s="157"/>
      <c r="C120" s="164"/>
      <c r="D120" s="162"/>
      <c r="E120" s="163"/>
      <c r="F120" s="154"/>
      <c r="G120" s="14"/>
      <c r="H120" s="15"/>
      <c r="I120" s="47" t="s">
        <v>44</v>
      </c>
      <c r="J120" s="47"/>
      <c r="K120" s="47"/>
      <c r="L120" s="162"/>
      <c r="M120" s="154"/>
    </row>
    <row r="121" spans="1:13" ht="11.85" customHeight="1" thickTop="1" thickBot="1" x14ac:dyDescent="0.35"/>
    <row r="122" spans="1:13" ht="35.1" customHeight="1" thickTop="1" thickBot="1" x14ac:dyDescent="0.35">
      <c r="A122" s="165" t="s">
        <v>46</v>
      </c>
      <c r="B122" s="166"/>
      <c r="C122" s="166"/>
      <c r="D122" s="175" t="s">
        <v>47</v>
      </c>
      <c r="E122" s="175"/>
      <c r="F122" s="175"/>
      <c r="G122" s="175"/>
      <c r="H122" s="180"/>
      <c r="I122" s="151" t="s">
        <v>49</v>
      </c>
      <c r="J122" s="152"/>
      <c r="K122" s="129" t="s">
        <v>51</v>
      </c>
      <c r="L122" s="129"/>
      <c r="M122" s="130"/>
    </row>
    <row r="123" spans="1:13" ht="35.1" customHeight="1" thickTop="1" thickBot="1" x14ac:dyDescent="0.35">
      <c r="A123" s="167"/>
      <c r="B123" s="168"/>
      <c r="C123" s="168"/>
      <c r="D123" s="128" t="s">
        <v>23</v>
      </c>
      <c r="E123" s="128"/>
      <c r="F123" s="128"/>
      <c r="G123" s="128"/>
      <c r="H123" s="179"/>
      <c r="I123" s="153"/>
      <c r="J123" s="154"/>
      <c r="K123" s="131"/>
      <c r="L123" s="131"/>
      <c r="M123" s="132"/>
    </row>
    <row r="124" spans="1:13" ht="35.1" customHeight="1" thickTop="1" thickBot="1" x14ac:dyDescent="0.35">
      <c r="A124" s="167"/>
      <c r="B124" s="168"/>
      <c r="C124" s="168"/>
      <c r="D124" s="174" t="s">
        <v>38</v>
      </c>
      <c r="E124" s="174"/>
      <c r="F124" s="174"/>
      <c r="G124" s="174"/>
      <c r="H124" s="178"/>
      <c r="I124" s="155" t="s">
        <v>50</v>
      </c>
      <c r="J124" s="156"/>
      <c r="K124" s="133" t="s">
        <v>65</v>
      </c>
      <c r="L124" s="116"/>
      <c r="M124" s="134"/>
    </row>
    <row r="125" spans="1:13" ht="35.1" customHeight="1" thickTop="1" thickBot="1" x14ac:dyDescent="0.35">
      <c r="A125" s="169"/>
      <c r="B125" s="170"/>
      <c r="C125" s="171"/>
      <c r="D125" s="172" t="s">
        <v>48</v>
      </c>
      <c r="E125" s="172"/>
      <c r="F125" s="173"/>
      <c r="G125" s="176"/>
      <c r="H125" s="177"/>
      <c r="I125" s="153"/>
      <c r="J125" s="154"/>
      <c r="K125" s="135"/>
      <c r="L125" s="135"/>
      <c r="M125" s="136"/>
    </row>
    <row r="126" spans="1:13" ht="18" customHeight="1" thickTop="1" x14ac:dyDescent="0.3"/>
  </sheetData>
  <sheetProtection algorithmName="SHA-512" hashValue="oASV2tc1MyuZN1tYrbDEViVElmXo1FJbKkQ8kI6G5C5R0kbc5QITAO9Mi6t7e5P0k3gbBSZ42kahwETXRUFaxA==" saltValue="9l5lK2wYH6amRMD8XXRALg==" spinCount="100000" sheet="1" objects="1" scenarios="1" selectLockedCells="1"/>
  <mergeCells count="163">
    <mergeCell ref="A30:H30"/>
    <mergeCell ref="A31:H31"/>
    <mergeCell ref="I30:M30"/>
    <mergeCell ref="I31:M31"/>
    <mergeCell ref="G32:M35"/>
    <mergeCell ref="I122:J122"/>
    <mergeCell ref="I125:J125"/>
    <mergeCell ref="I124:J124"/>
    <mergeCell ref="I123:J123"/>
    <mergeCell ref="A119:C119"/>
    <mergeCell ref="D119:F119"/>
    <mergeCell ref="I119:J119"/>
    <mergeCell ref="L120:M120"/>
    <mergeCell ref="D120:F120"/>
    <mergeCell ref="A120:C120"/>
    <mergeCell ref="A122:C125"/>
    <mergeCell ref="D125:F125"/>
    <mergeCell ref="D124:F124"/>
    <mergeCell ref="D123:F123"/>
    <mergeCell ref="D122:F122"/>
    <mergeCell ref="G125:H125"/>
    <mergeCell ref="G124:H124"/>
    <mergeCell ref="G123:H123"/>
    <mergeCell ref="G122:H122"/>
    <mergeCell ref="K122:M123"/>
    <mergeCell ref="K124:M125"/>
    <mergeCell ref="A115:B118"/>
    <mergeCell ref="C115:C118"/>
    <mergeCell ref="D115:E118"/>
    <mergeCell ref="F115:F118"/>
    <mergeCell ref="G115:M118"/>
    <mergeCell ref="A111:B114"/>
    <mergeCell ref="C111:C114"/>
    <mergeCell ref="D111:E114"/>
    <mergeCell ref="F111:F114"/>
    <mergeCell ref="G111:M114"/>
    <mergeCell ref="A107:B110"/>
    <mergeCell ref="C107:C110"/>
    <mergeCell ref="D107:E110"/>
    <mergeCell ref="F107:F110"/>
    <mergeCell ref="G107:M110"/>
    <mergeCell ref="A103:B106"/>
    <mergeCell ref="C103:C106"/>
    <mergeCell ref="D103:E106"/>
    <mergeCell ref="F103:F106"/>
    <mergeCell ref="G103:M106"/>
    <mergeCell ref="A99:B102"/>
    <mergeCell ref="C99:C102"/>
    <mergeCell ref="D99:E102"/>
    <mergeCell ref="F99:F102"/>
    <mergeCell ref="G99:M102"/>
    <mergeCell ref="A95:B98"/>
    <mergeCell ref="C95:C98"/>
    <mergeCell ref="D95:E98"/>
    <mergeCell ref="F95:F98"/>
    <mergeCell ref="G95:M98"/>
    <mergeCell ref="A91:B94"/>
    <mergeCell ref="C91:C94"/>
    <mergeCell ref="D91:E94"/>
    <mergeCell ref="F91:F94"/>
    <mergeCell ref="G91:M94"/>
    <mergeCell ref="G87:M90"/>
    <mergeCell ref="F87:F90"/>
    <mergeCell ref="D87:E90"/>
    <mergeCell ref="C87:C90"/>
    <mergeCell ref="A87:B90"/>
    <mergeCell ref="A85:B86"/>
    <mergeCell ref="D85:E86"/>
    <mergeCell ref="F85:F86"/>
    <mergeCell ref="C85:C86"/>
    <mergeCell ref="G85:M86"/>
    <mergeCell ref="L79:M80"/>
    <mergeCell ref="L76:L77"/>
    <mergeCell ref="M76:M77"/>
    <mergeCell ref="J82:J83"/>
    <mergeCell ref="K82:M83"/>
    <mergeCell ref="E74:H74"/>
    <mergeCell ref="B76:B77"/>
    <mergeCell ref="C76:K77"/>
    <mergeCell ref="C79:F80"/>
    <mergeCell ref="B79:B80"/>
    <mergeCell ref="G79:G80"/>
    <mergeCell ref="H79:J80"/>
    <mergeCell ref="K79:K80"/>
    <mergeCell ref="G60:M63"/>
    <mergeCell ref="G64:M67"/>
    <mergeCell ref="G68:M70"/>
    <mergeCell ref="A71:B72"/>
    <mergeCell ref="C71:D72"/>
    <mergeCell ref="F71:G72"/>
    <mergeCell ref="H71:H72"/>
    <mergeCell ref="I71:I72"/>
    <mergeCell ref="J71:J72"/>
    <mergeCell ref="K71:M72"/>
    <mergeCell ref="F68:F70"/>
    <mergeCell ref="C68:C70"/>
    <mergeCell ref="D68:E70"/>
    <mergeCell ref="C60:C63"/>
    <mergeCell ref="F60:F63"/>
    <mergeCell ref="C64:C67"/>
    <mergeCell ref="F56:F59"/>
    <mergeCell ref="C44:C47"/>
    <mergeCell ref="F44:F47"/>
    <mergeCell ref="C48:C51"/>
    <mergeCell ref="F48:F51"/>
    <mergeCell ref="G40:M43"/>
    <mergeCell ref="G44:M47"/>
    <mergeCell ref="G48:M51"/>
    <mergeCell ref="G52:M55"/>
    <mergeCell ref="G56:M59"/>
    <mergeCell ref="D40:E43"/>
    <mergeCell ref="D44:E47"/>
    <mergeCell ref="D48:E51"/>
    <mergeCell ref="D52:E55"/>
    <mergeCell ref="D56:E59"/>
    <mergeCell ref="G36:M39"/>
    <mergeCell ref="A28:B29"/>
    <mergeCell ref="C28:C29"/>
    <mergeCell ref="D28:E29"/>
    <mergeCell ref="A60:B63"/>
    <mergeCell ref="A64:B67"/>
    <mergeCell ref="A68:B70"/>
    <mergeCell ref="F32:F35"/>
    <mergeCell ref="C32:C35"/>
    <mergeCell ref="C36:C39"/>
    <mergeCell ref="F36:F39"/>
    <mergeCell ref="C40:C43"/>
    <mergeCell ref="F40:F43"/>
    <mergeCell ref="A40:B43"/>
    <mergeCell ref="A44:B47"/>
    <mergeCell ref="A48:B51"/>
    <mergeCell ref="A52:B55"/>
    <mergeCell ref="A56:B59"/>
    <mergeCell ref="F64:F67"/>
    <mergeCell ref="D64:E67"/>
    <mergeCell ref="D60:E63"/>
    <mergeCell ref="C52:C55"/>
    <mergeCell ref="F52:F55"/>
    <mergeCell ref="C56:C59"/>
    <mergeCell ref="E25:I26"/>
    <mergeCell ref="B25:D26"/>
    <mergeCell ref="E82:I83"/>
    <mergeCell ref="B82:D83"/>
    <mergeCell ref="D1:H1"/>
    <mergeCell ref="I120:K120"/>
    <mergeCell ref="J25:J26"/>
    <mergeCell ref="K25:M26"/>
    <mergeCell ref="B19:B20"/>
    <mergeCell ref="B22:B23"/>
    <mergeCell ref="C22:F23"/>
    <mergeCell ref="G22:G23"/>
    <mergeCell ref="H22:J23"/>
    <mergeCell ref="K22:K23"/>
    <mergeCell ref="L22:M23"/>
    <mergeCell ref="C19:K20"/>
    <mergeCell ref="L19:L20"/>
    <mergeCell ref="M19:M20"/>
    <mergeCell ref="F28:F29"/>
    <mergeCell ref="G28:M29"/>
    <mergeCell ref="A32:B35"/>
    <mergeCell ref="A36:B39"/>
    <mergeCell ref="D32:E35"/>
    <mergeCell ref="D36:E39"/>
  </mergeCells>
  <dataValidations count="2">
    <dataValidation type="list" allowBlank="1" showInputMessage="1" showErrorMessage="1" error="Eingabe von Hand nicht zulässig. Dropdown bentzen." prompt="Geschlecht mit Pfeiltaste auswählen und draufklicken." sqref="M1" xr:uid="{00000000-0002-0000-0100-000001000000}">
      <formula1>$L$2:$M$2</formula1>
    </dataValidation>
    <dataValidation type="list" allowBlank="1" showInputMessage="1" showErrorMessage="1" error="Keine Eingabe von Hand zulässig" prompt="Prüfungsstufe mit Pfeiltaste auswählen und auf die gewünschte Prüfungsstufe draufklicken." sqref="I1" xr:uid="{00000000-0002-0000-0100-000000000000}">
      <formula1>$A$3:$A$17</formula1>
    </dataValidation>
  </dataValidations>
  <printOptions horizontalCentered="1" verticalCentered="1"/>
  <pageMargins left="0" right="0" top="0.19685039370078741" bottom="0" header="0.31496062992125984" footer="0"/>
  <pageSetup paperSize="9" scale="63" fitToHeight="2" orientation="portrait" r:id="rId1"/>
  <rowBreaks count="1" manualBreakCount="1">
    <brk id="73" max="12" man="1"/>
  </rowBreaks>
  <customProperties>
    <customPr name="Ibp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Ausfüllerläuterung</vt:lpstr>
      <vt:lpstr>Richterbuch 2025 IGP etc.</vt:lpstr>
      <vt:lpstr>'Richterbuch 2025 IGP etc.'!Druckbereich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Anwender</cp:lastModifiedBy>
  <cp:lastPrinted>2025-01-21T07:37:46Z</cp:lastPrinted>
  <dcterms:created xsi:type="dcterms:W3CDTF">2019-01-18T14:11:11Z</dcterms:created>
  <dcterms:modified xsi:type="dcterms:W3CDTF">2025-04-09T09:43:53Z</dcterms:modified>
</cp:coreProperties>
</file>